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E:\1. Администрирование\РР. ПСД. КД\"/>
    </mc:Choice>
  </mc:AlternateContent>
  <xr:revisionPtr revIDLastSave="0" documentId="13_ncr:1_{212271CA-E2B6-45AD-92C8-C67EA565FD56}" xr6:coauthVersionLast="47" xr6:coauthVersionMax="47" xr10:uidLastSave="{00000000-0000-0000-0000-000000000000}"/>
  <bookViews>
    <workbookView xWindow="-120" yWindow="-120" windowWidth="29040" windowHeight="15720" activeTab="5" xr2:uid="{9ADBD342-E69F-495C-B367-89C325DC9E71}"/>
  </bookViews>
  <sheets>
    <sheet name="КД" sheetId="6" r:id="rId1"/>
    <sheet name="РР" sheetId="7" r:id="rId2"/>
    <sheet name="ПЗ" sheetId="8" r:id="rId3"/>
    <sheet name="ЭД" sheetId="9" r:id="rId4"/>
    <sheet name="ТЗ" sheetId="10" r:id="rId5"/>
    <sheet name="З" sheetId="11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1" l="1"/>
  <c r="D5" i="10"/>
  <c r="D5" i="9"/>
  <c r="D5" i="8"/>
  <c r="D5" i="7"/>
  <c r="A1" i="11" l="1"/>
  <c r="A1" i="10"/>
  <c r="A1" i="9"/>
  <c r="A1" i="8"/>
  <c r="A1" i="7"/>
  <c r="P7" i="6" l="1"/>
  <c r="P6" i="6"/>
  <c r="P5" i="6"/>
  <c r="O7" i="6"/>
  <c r="O6" i="6"/>
  <c r="O5" i="6"/>
  <c r="N7" i="6"/>
  <c r="N6" i="6"/>
  <c r="N5" i="6"/>
  <c r="M7" i="6"/>
  <c r="M6" i="6"/>
  <c r="M5" i="6"/>
  <c r="L7" i="6"/>
  <c r="L6" i="6"/>
  <c r="L5" i="6"/>
  <c r="K7" i="6"/>
  <c r="K6" i="6"/>
  <c r="K5" i="6"/>
  <c r="P4" i="6"/>
  <c r="O4" i="6"/>
  <c r="N4" i="6"/>
  <c r="M4" i="6"/>
  <c r="L4" i="6"/>
  <c r="K4" i="6"/>
  <c r="P3" i="6"/>
  <c r="O3" i="6"/>
  <c r="N3" i="6"/>
  <c r="M3" i="6"/>
  <c r="L3" i="6"/>
  <c r="K3" i="6"/>
  <c r="B15" i="6" l="1"/>
  <c r="B14" i="6"/>
  <c r="B13" i="6"/>
  <c r="B12" i="6"/>
  <c r="D10" i="6" s="1"/>
  <c r="H13" i="6"/>
  <c r="H14" i="6"/>
  <c r="H15" i="6"/>
  <c r="H1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9DC19E17-9DA1-4DF6-AAD2-DB25DF95E0F0}">
      <text>
        <r>
          <rPr>
            <sz val="9"/>
            <color indexed="81"/>
            <rFont val="Verdana"/>
            <family val="2"/>
            <charset val="204"/>
          </rPr>
          <t>Укажите количество элементов</t>
        </r>
      </text>
    </comment>
    <comment ref="C4" authorId="0" shapeId="0" xr:uid="{84F099D6-912E-4C3E-A028-20BE3F843C7C}">
      <text>
        <r>
          <rPr>
            <sz val="9"/>
            <color indexed="81"/>
            <rFont val="Verdana"/>
            <family val="2"/>
            <charset val="204"/>
          </rPr>
          <t>Выберите сложность изделия из раскрывающегося списка</t>
        </r>
      </text>
    </comment>
    <comment ref="C5" authorId="0" shapeId="0" xr:uid="{7B863161-E19F-405A-A274-C0B7C94AA852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  <comment ref="C6" authorId="0" shapeId="0" xr:uid="{AE53E40F-FADD-4CB1-856C-71C84AC648B8}">
      <text>
        <r>
          <rPr>
            <sz val="9"/>
            <color indexed="81"/>
            <rFont val="Verdana"/>
            <family val="2"/>
            <charset val="204"/>
          </rPr>
          <t>Выберите уровень проработки из раскрывающегося списка</t>
        </r>
      </text>
    </comment>
    <comment ref="C7" authorId="0" shapeId="0" xr:uid="{CF0D9B67-D455-47E8-9005-FF9B733DD0D4}">
      <text>
        <r>
          <rPr>
            <sz val="9"/>
            <color indexed="81"/>
            <rFont val="Verdana"/>
            <family val="2"/>
            <charset val="204"/>
          </rPr>
          <t>Выберите необходимость разработки на экспорт из раскрывающегося списка</t>
        </r>
      </text>
    </comment>
    <comment ref="C8" authorId="0" shapeId="0" xr:uid="{1B4494F1-3251-42D8-B472-87755125FE59}">
      <text>
        <r>
          <rPr>
            <sz val="9"/>
            <color indexed="81"/>
            <rFont val="Verdana"/>
            <family val="2"/>
            <charset val="204"/>
          </rPr>
          <t>Выберите необходимость разработки с учётом унификации из раскрывающегося списка</t>
        </r>
      </text>
    </comment>
    <comment ref="C9" authorId="0" shapeId="0" xr:uid="{83A7E189-C2CB-4D72-B2F7-8736A69775C8}">
      <text>
        <r>
          <rPr>
            <sz val="9"/>
            <color indexed="81"/>
            <rFont val="Verdana"/>
            <family val="2"/>
            <charset val="204"/>
          </rPr>
          <t>Выберите необходимость привязки изделия из раскрывающегося списка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B327F0AF-F7FD-4853-8AF3-583907B28BE0}">
      <text>
        <r>
          <rPr>
            <sz val="9"/>
            <color indexed="81"/>
            <rFont val="Verdana"/>
            <family val="2"/>
            <charset val="204"/>
          </rPr>
          <t>Укажите количество листов</t>
        </r>
      </text>
    </comment>
    <comment ref="C4" authorId="0" shapeId="0" xr:uid="{D80DD422-B10C-455A-9023-F223A505DFB4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BD17DDC4-7E90-41F9-8191-DB9EEB691967}">
      <text>
        <r>
          <rPr>
            <sz val="9"/>
            <color indexed="81"/>
            <rFont val="Verdana"/>
            <family val="2"/>
            <charset val="204"/>
          </rPr>
          <t>Укажите количество листов</t>
        </r>
      </text>
    </comment>
    <comment ref="C4" authorId="0" shapeId="0" xr:uid="{9BE5CE09-09D1-48E1-A3DC-C37BA3EACFA6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E626E90B-E7C3-403B-8303-21F45CBB4908}">
      <text>
        <r>
          <rPr>
            <sz val="9"/>
            <color indexed="81"/>
            <rFont val="Verdana"/>
            <family val="2"/>
            <charset val="204"/>
          </rPr>
          <t>Укажите количество листов</t>
        </r>
      </text>
    </comment>
    <comment ref="C4" authorId="0" shapeId="0" xr:uid="{2B6A8D9F-4EF6-49BC-B360-98ED9557C480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399851F9-E21C-40D3-BCA0-DFACAAD29623}">
      <text>
        <r>
          <rPr>
            <sz val="9"/>
            <color indexed="81"/>
            <rFont val="Verdana"/>
            <family val="2"/>
            <charset val="204"/>
          </rPr>
          <t>Укажите количество листов</t>
        </r>
      </text>
    </comment>
    <comment ref="C4" authorId="0" shapeId="0" xr:uid="{DBB673B3-8ADB-46B5-AD9F-1DF4E821BBB8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3" authorId="0" shapeId="0" xr:uid="{A0AB0A97-AEBE-4764-9960-F906DC7975B5}">
      <text>
        <r>
          <rPr>
            <sz val="9"/>
            <color indexed="81"/>
            <rFont val="Verdana"/>
            <family val="2"/>
            <charset val="204"/>
          </rPr>
          <t>Укажите количество листов</t>
        </r>
      </text>
    </comment>
    <comment ref="C4" authorId="0" shapeId="0" xr:uid="{BBF32F2F-90B3-4235-9FA2-C3E61732ECF9}">
      <text>
        <r>
          <rPr>
            <sz val="9"/>
            <color indexed="81"/>
            <rFont val="Verdana"/>
            <family val="2"/>
            <charset val="204"/>
          </rPr>
          <t>Выберите новизну изделия из раскрывающегося списка</t>
        </r>
      </text>
    </comment>
  </commentList>
</comments>
</file>

<file path=xl/sharedStrings.xml><?xml version="1.0" encoding="utf-8"?>
<sst xmlns="http://schemas.openxmlformats.org/spreadsheetml/2006/main" count="228" uniqueCount="84">
  <si>
    <t>Параметр</t>
  </si>
  <si>
    <t>Обозн.</t>
  </si>
  <si>
    <t>Значение</t>
  </si>
  <si>
    <t>Ед. изм.</t>
  </si>
  <si>
    <t>Примечание</t>
  </si>
  <si>
    <t>№</t>
  </si>
  <si>
    <t>-//-</t>
  </si>
  <si>
    <t>◄</t>
  </si>
  <si>
    <t>Выбрать из списка</t>
  </si>
  <si>
    <t>C</t>
  </si>
  <si>
    <t>Простое механическое изделие</t>
  </si>
  <si>
    <t>Изделие, имеющие электрические, гидравлические (пневматические) узлы, большое число элементов взаимодействия и связи</t>
  </si>
  <si>
    <t>Изделие полуавтоматического или автоматического типа, в котором полностью или частично автоматизированы сложные рабочие и вспомогательные процессы</t>
  </si>
  <si>
    <t>А</t>
  </si>
  <si>
    <t>Б</t>
  </si>
  <si>
    <t>В</t>
  </si>
  <si>
    <t>Г</t>
  </si>
  <si>
    <t>Д</t>
  </si>
  <si>
    <t>Общее количество элементов изделия</t>
  </si>
  <si>
    <t>N</t>
  </si>
  <si>
    <t>шт</t>
  </si>
  <si>
    <t>Сложность изделия</t>
  </si>
  <si>
    <t>Новизна изделия</t>
  </si>
  <si>
    <t>Изделие, включающее в себя несколько самостоятельных узлов, сравнительно простых по конструкции</t>
  </si>
  <si>
    <t>Изделие со сложной системой контроля, автоматические поточные линии, содержащие новые виды оборудования, системы управления и регулирования</t>
  </si>
  <si>
    <t>Изделие особой сложности с электронными системами, требующие поисковых научно-исследовательских работ</t>
  </si>
  <si>
    <t>Изделие со всеми новыми параметрами по сравнению с аналогом, требющее экпериментальной проверки отдельных составных частей</t>
  </si>
  <si>
    <t>Совершено новое изделие, предусматривающее применение принципиально новых процессов или методов работы, требующее экспериментальной проверки всех составных частей и их взаимодействия в заданных параметрах</t>
  </si>
  <si>
    <t>Модификация аналога до 50% от исходных конструктивных решений</t>
  </si>
  <si>
    <t>Модификация аналога более 50% от исходных конструктивных и технических решений</t>
  </si>
  <si>
    <t>Модификация аналога до 10% от исходных конструктивных решений</t>
  </si>
  <si>
    <t>Уровень проработки</t>
  </si>
  <si>
    <t>Техническое предложение
(LOD 100)</t>
  </si>
  <si>
    <t>Эскизный проект
(LOD 200)</t>
  </si>
  <si>
    <t>Технический проект
(LOD 300)</t>
  </si>
  <si>
    <t>Рабочая документация
(LOD 400)</t>
  </si>
  <si>
    <t>Разработка на экспорт</t>
  </si>
  <si>
    <t>Унификация типоразмеров деталей и узлов</t>
  </si>
  <si>
    <t>Разработка  с привязкой к действующим сооружениям и технологическим линиям</t>
  </si>
  <si>
    <t>Требуется</t>
  </si>
  <si>
    <t>Не требуется</t>
  </si>
  <si>
    <t>Ориентировочная стоимость разработки без учёта расчётов</t>
  </si>
  <si>
    <t>Примеры в таблице 1</t>
  </si>
  <si>
    <t>Таблица 1 - ориентировочное кол-во элементов различных изделий</t>
  </si>
  <si>
    <t>Наименование</t>
  </si>
  <si>
    <t>Электрический чайник</t>
  </si>
  <si>
    <t>Утюг</t>
  </si>
  <si>
    <t>Механическое топочное устройство</t>
  </si>
  <si>
    <t>Механизированный твердотопливный котёл без арматуры и автоматики</t>
  </si>
  <si>
    <t>Газовый котёл без горекли, арматуры и автоматики</t>
  </si>
  <si>
    <t>Двигатель ДВС</t>
  </si>
  <si>
    <t>Автомобиль с учётом двигателя</t>
  </si>
  <si>
    <t>Легкомоторный самолёт</t>
  </si>
  <si>
    <t>2 500 - 5 000</t>
  </si>
  <si>
    <t>500 - 1 000</t>
  </si>
  <si>
    <t>250 - 500</t>
  </si>
  <si>
    <t>150 - 300</t>
  </si>
  <si>
    <t>100 - 500</t>
  </si>
  <si>
    <t>70 - 150</t>
  </si>
  <si>
    <t>20 000 - 30 000</t>
  </si>
  <si>
    <t>100 000 - 200 000</t>
  </si>
  <si>
    <t>руб.
без НДС</t>
  </si>
  <si>
    <t>Общее количество листов расчёта формата А4</t>
  </si>
  <si>
    <t>Ориентировочная стоимость расчётов</t>
  </si>
  <si>
    <t>Таблица 1 - ориентировочное кол-во листов расчёта</t>
  </si>
  <si>
    <t>Тепловой расчёт водогрейного котла</t>
  </si>
  <si>
    <t>10 - 20</t>
  </si>
  <si>
    <t>Аэродинамический расчёт водогрейного котла</t>
  </si>
  <si>
    <t>3 - 7</t>
  </si>
  <si>
    <t>Гидравлический расчёт водогрейного котла</t>
  </si>
  <si>
    <t>4 - 8</t>
  </si>
  <si>
    <t>Прочностной расчёт водогрейного водотрубного котла</t>
  </si>
  <si>
    <t>6 - 12</t>
  </si>
  <si>
    <t>Прочностной расчёт водогрейного газотрубного котла</t>
  </si>
  <si>
    <t>40 - 76</t>
  </si>
  <si>
    <t>Общее количество листов пояснительной записки формата А4</t>
  </si>
  <si>
    <t>Ориентировочная стоимость пояснительной записки</t>
  </si>
  <si>
    <t>Общее количество листов эксплуатационного документа (А4)</t>
  </si>
  <si>
    <t>Ориентировочная стоимость эксплуатационной документации</t>
  </si>
  <si>
    <t>Общее количество листов технического задания формата А4</t>
  </si>
  <si>
    <t>Ориентировочная стоимость технического задания</t>
  </si>
  <si>
    <t>Общее количество листов заявки на изобретение формата А4</t>
  </si>
  <si>
    <t>Ориентировочная стоимость заявки на изобретение</t>
  </si>
  <si>
    <t>Бюро Бойлер. IV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</si>
</sst>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#,##0.000000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indexed="81"/>
      <name val="Verdana"/>
      <family val="2"/>
      <charset val="204"/>
    </font>
    <font>
      <sz val="8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sz val="12"/>
      <color theme="0"/>
      <name val="Times New Roman"/>
      <family val="1"/>
      <charset val="204"/>
    </font>
    <font>
      <sz val="6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Verdana"/>
      <family val="2"/>
      <charset val="204"/>
    </font>
    <font>
      <sz val="6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0"/>
      <color theme="0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 wrapText="1"/>
    </xf>
    <xf numFmtId="1" fontId="6" fillId="0" borderId="0" xfId="0" applyNumberFormat="1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5" fontId="8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NumberFormat="1" applyFont="1" applyAlignment="1" applyProtection="1">
      <alignment horizontal="center" vertical="center"/>
    </xf>
    <xf numFmtId="0" fontId="12" fillId="0" borderId="0" xfId="0" applyFont="1" applyAlignment="1">
      <alignment horizontal="center" vertical="center"/>
    </xf>
    <xf numFmtId="9" fontId="16" fillId="0" borderId="0" xfId="0" applyNumberFormat="1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center" vertical="center"/>
    </xf>
    <xf numFmtId="2" fontId="16" fillId="0" borderId="0" xfId="0" applyNumberFormat="1" applyFont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3" fontId="18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0" xfId="0" applyNumberFormat="1" applyFont="1" applyAlignment="1" applyProtection="1">
      <alignment horizontal="center" vertical="center"/>
    </xf>
    <xf numFmtId="9" fontId="13" fillId="0" borderId="0" xfId="0" applyNumberFormat="1" applyFont="1" applyAlignment="1" applyProtection="1">
      <alignment horizontal="center" vertical="center"/>
    </xf>
    <xf numFmtId="1" fontId="13" fillId="0" borderId="0" xfId="0" applyNumberFormat="1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left"/>
    </xf>
  </cellXfs>
  <cellStyles count="2">
    <cellStyle name="Обычный" xfId="0" builtinId="0"/>
    <cellStyle name="Обычный_veter" xfId="1" xr:uid="{479C3E93-88AB-433C-8FB3-E9D0CD049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5B8E-809A-437F-B956-B56924DBBF64}">
  <sheetPr codeName="Лист1"/>
  <dimension ref="A1:AC130"/>
  <sheetViews>
    <sheetView view="pageLayout" topLeftCell="A17" zoomScaleNormal="100" workbookViewId="0">
      <selection activeCell="B27" sqref="B27"/>
    </sheetView>
  </sheetViews>
  <sheetFormatPr defaultColWidth="8.85546875" defaultRowHeight="15.75" outlineLevelRow="1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17" width="4.85546875" style="1" hidden="1" customWidth="1" outlineLevel="1"/>
    <col min="18" max="18" width="4.85546875" style="1" hidden="1" customWidth="1" collapsed="1"/>
    <col min="19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5" customHeight="1" x14ac:dyDescent="0.25">
      <c r="A1" s="63" t="s">
        <v>83</v>
      </c>
      <c r="B1" s="63"/>
      <c r="C1" s="63"/>
      <c r="D1" s="63"/>
      <c r="E1" s="63"/>
      <c r="F1" s="63"/>
      <c r="G1" s="37"/>
      <c r="H1" s="37"/>
      <c r="I1" s="37"/>
      <c r="J1" s="37"/>
      <c r="K1" s="38">
        <v>12</v>
      </c>
      <c r="L1" s="38">
        <v>26</v>
      </c>
      <c r="M1" s="38">
        <v>59</v>
      </c>
      <c r="N1" s="38">
        <v>131</v>
      </c>
      <c r="O1" s="38">
        <v>295</v>
      </c>
      <c r="P1" s="38">
        <v>296</v>
      </c>
      <c r="Q1" s="37"/>
      <c r="R1" s="37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10</v>
      </c>
      <c r="H2" s="38">
        <v>1</v>
      </c>
      <c r="I2" s="38"/>
      <c r="J2" s="38"/>
      <c r="K2" s="38">
        <v>1</v>
      </c>
      <c r="L2" s="38">
        <v>2</v>
      </c>
      <c r="M2" s="38">
        <v>3</v>
      </c>
      <c r="N2" s="38">
        <v>4</v>
      </c>
      <c r="O2" s="38">
        <v>5</v>
      </c>
      <c r="P2" s="38">
        <v>6</v>
      </c>
      <c r="Q2" s="40"/>
      <c r="R2" s="38"/>
      <c r="S2" s="38"/>
      <c r="T2" s="16"/>
      <c r="U2" s="16"/>
      <c r="V2" s="16"/>
      <c r="W2" s="16"/>
      <c r="X2" s="16"/>
      <c r="Y2" s="16"/>
      <c r="Z2" s="16"/>
      <c r="AA2" s="16"/>
      <c r="AB2" s="16"/>
      <c r="AC2" s="16"/>
    </row>
    <row r="3" spans="1:29" ht="22.7" customHeight="1" x14ac:dyDescent="0.25">
      <c r="A3" s="3">
        <v>1</v>
      </c>
      <c r="B3" s="4" t="s">
        <v>18</v>
      </c>
      <c r="C3" s="6" t="s">
        <v>19</v>
      </c>
      <c r="D3" s="21">
        <v>250</v>
      </c>
      <c r="E3" s="10" t="s">
        <v>20</v>
      </c>
      <c r="F3" s="12" t="s">
        <v>42</v>
      </c>
      <c r="G3" s="39" t="s">
        <v>23</v>
      </c>
      <c r="H3" s="38">
        <v>2</v>
      </c>
      <c r="I3" s="38"/>
      <c r="J3" s="38" t="s">
        <v>13</v>
      </c>
      <c r="K3" s="38">
        <f>ROUND(9430*2/K$1,0)</f>
        <v>1572</v>
      </c>
      <c r="L3" s="38">
        <f>ROUND(26435*2/L$1,0)</f>
        <v>2033</v>
      </c>
      <c r="M3" s="38">
        <f>ROUND(84141*2/M$1,0)</f>
        <v>2852</v>
      </c>
      <c r="N3" s="38">
        <f>ROUND(270973*2/N$1,0)</f>
        <v>4137</v>
      </c>
      <c r="O3" s="38">
        <f>ROUND(899550*2/O$1,0)</f>
        <v>6099</v>
      </c>
      <c r="P3" s="38">
        <f>ROUND(903999*2/P$1,0)</f>
        <v>6108</v>
      </c>
      <c r="Q3" s="41"/>
      <c r="R3" s="38"/>
      <c r="S3" s="38"/>
      <c r="T3" s="16"/>
      <c r="U3" s="16"/>
      <c r="V3" s="16"/>
      <c r="W3" s="16"/>
      <c r="X3" s="16"/>
      <c r="Y3" s="16"/>
      <c r="Z3" s="16"/>
      <c r="AA3" s="16"/>
      <c r="AB3" s="16"/>
      <c r="AC3" s="16"/>
    </row>
    <row r="4" spans="1:29" ht="70.7" customHeight="1" x14ac:dyDescent="0.25">
      <c r="A4" s="3">
        <v>2</v>
      </c>
      <c r="B4" s="4" t="s">
        <v>21</v>
      </c>
      <c r="C4" s="62" t="s">
        <v>10</v>
      </c>
      <c r="D4" s="62"/>
      <c r="E4" s="11" t="s">
        <v>7</v>
      </c>
      <c r="F4" s="13" t="s">
        <v>8</v>
      </c>
      <c r="G4" s="39" t="s">
        <v>11</v>
      </c>
      <c r="H4" s="38">
        <v>3</v>
      </c>
      <c r="I4" s="38"/>
      <c r="J4" s="38" t="s">
        <v>14</v>
      </c>
      <c r="K4" s="38">
        <f>ROUND(10273*2/K$1,0)</f>
        <v>1712</v>
      </c>
      <c r="L4" s="38">
        <f>ROUND(28053*2/L$1,0)</f>
        <v>2158</v>
      </c>
      <c r="M4" s="38">
        <f>ROUND(91032*2/M$1,0)</f>
        <v>3086</v>
      </c>
      <c r="N4" s="38">
        <f>ROUND(285835*2/N$1,0)</f>
        <v>4364</v>
      </c>
      <c r="O4" s="38">
        <f>ROUND(965592*2/O$1,0)</f>
        <v>6546</v>
      </c>
      <c r="P4" s="38">
        <f>ROUND(970442*2/P$1,0)</f>
        <v>6557</v>
      </c>
      <c r="Q4" s="42"/>
      <c r="R4" s="38"/>
      <c r="S4" s="43"/>
      <c r="T4" s="16"/>
      <c r="U4" s="16"/>
      <c r="V4" s="14"/>
      <c r="W4" s="16"/>
      <c r="X4" s="16"/>
      <c r="Y4" s="16"/>
      <c r="Z4" s="16"/>
      <c r="AA4" s="15"/>
      <c r="AB4" s="16"/>
      <c r="AC4" s="16"/>
    </row>
    <row r="5" spans="1:29" ht="84.95" customHeight="1" x14ac:dyDescent="0.25">
      <c r="A5" s="3">
        <v>3</v>
      </c>
      <c r="B5" s="4" t="s">
        <v>22</v>
      </c>
      <c r="C5" s="62" t="s">
        <v>30</v>
      </c>
      <c r="D5" s="62"/>
      <c r="E5" s="11" t="s">
        <v>7</v>
      </c>
      <c r="F5" s="12" t="s">
        <v>6</v>
      </c>
      <c r="G5" s="39" t="s">
        <v>12</v>
      </c>
      <c r="H5" s="38">
        <v>4</v>
      </c>
      <c r="I5" s="38"/>
      <c r="J5" s="38" t="s">
        <v>15</v>
      </c>
      <c r="K5" s="38">
        <f>ROUND(11116*2/K$1,0)</f>
        <v>1853</v>
      </c>
      <c r="L5" s="38">
        <f>ROUND(29672*2/L$1,0)</f>
        <v>2282</v>
      </c>
      <c r="M5" s="38">
        <f>ROUND(94477*2/M$1,0)</f>
        <v>3203</v>
      </c>
      <c r="N5" s="38">
        <f>ROUND(308129*2/N$1,0)</f>
        <v>4704</v>
      </c>
      <c r="O5" s="38">
        <f>ROUND(1031634*2/O$1,0)</f>
        <v>6994</v>
      </c>
      <c r="P5" s="38">
        <f>ROUND(1036884*2/P$1,0)</f>
        <v>7006</v>
      </c>
      <c r="Q5" s="42"/>
      <c r="R5" s="38"/>
      <c r="S5" s="43"/>
      <c r="T5" s="16"/>
      <c r="U5" s="16"/>
      <c r="V5" s="14"/>
      <c r="W5" s="16"/>
      <c r="X5" s="16"/>
      <c r="Y5" s="16"/>
      <c r="Z5" s="16"/>
      <c r="AA5" s="15"/>
      <c r="AB5" s="16"/>
      <c r="AC5" s="16"/>
    </row>
    <row r="6" spans="1:29" ht="22.5" customHeight="1" x14ac:dyDescent="0.25">
      <c r="A6" s="3">
        <v>4</v>
      </c>
      <c r="B6" s="4" t="s">
        <v>31</v>
      </c>
      <c r="C6" s="62" t="s">
        <v>35</v>
      </c>
      <c r="D6" s="62"/>
      <c r="E6" s="11" t="s">
        <v>7</v>
      </c>
      <c r="F6" s="12" t="s">
        <v>6</v>
      </c>
      <c r="G6" s="39" t="s">
        <v>24</v>
      </c>
      <c r="H6" s="38">
        <v>5</v>
      </c>
      <c r="I6" s="38"/>
      <c r="J6" s="38" t="s">
        <v>16</v>
      </c>
      <c r="K6" s="38">
        <f>ROUND(11116*2/K$1,0)</f>
        <v>1853</v>
      </c>
      <c r="L6" s="38">
        <f>ROUND(31290*2/L$1,0)</f>
        <v>2407</v>
      </c>
      <c r="M6" s="38">
        <f>ROUND(101367*2/M$1,0)</f>
        <v>3436</v>
      </c>
      <c r="N6" s="38">
        <f>ROUND(330423*2/N$1,0)</f>
        <v>5045</v>
      </c>
      <c r="O6" s="38">
        <f>ROUND(1081165*2/O$1,0)</f>
        <v>7330</v>
      </c>
      <c r="P6" s="38">
        <f>ROUND(1086760*2/P$1,0)</f>
        <v>7343</v>
      </c>
      <c r="Q6" s="42"/>
      <c r="R6" s="38"/>
      <c r="S6" s="43"/>
      <c r="T6" s="16"/>
      <c r="U6" s="16"/>
      <c r="V6" s="14"/>
      <c r="W6" s="16"/>
      <c r="X6" s="16"/>
      <c r="Y6" s="16"/>
      <c r="Z6" s="16"/>
      <c r="AA6" s="15"/>
      <c r="AB6" s="16"/>
      <c r="AC6" s="16"/>
    </row>
    <row r="7" spans="1:29" ht="22.5" customHeight="1" x14ac:dyDescent="0.25">
      <c r="A7" s="3">
        <v>5</v>
      </c>
      <c r="B7" s="4" t="s">
        <v>36</v>
      </c>
      <c r="C7" s="62" t="s">
        <v>40</v>
      </c>
      <c r="D7" s="62"/>
      <c r="E7" s="11" t="s">
        <v>7</v>
      </c>
      <c r="F7" s="12" t="s">
        <v>6</v>
      </c>
      <c r="G7" s="39" t="s">
        <v>25</v>
      </c>
      <c r="H7" s="38">
        <v>6</v>
      </c>
      <c r="I7" s="38"/>
      <c r="J7" s="38" t="s">
        <v>17</v>
      </c>
      <c r="K7" s="38">
        <f>ROUND(11960*2/K$1,0)</f>
        <v>1993</v>
      </c>
      <c r="L7" s="38">
        <f>ROUND(34527*2/L$1,0)</f>
        <v>2656</v>
      </c>
      <c r="M7" s="38">
        <f>ROUND(108258*2/M$1,0)</f>
        <v>3670</v>
      </c>
      <c r="N7" s="38">
        <f>ROUND(345285*2/N$1,0)</f>
        <v>5272</v>
      </c>
      <c r="O7" s="38">
        <f>ROUND(1147207*2/O$1,0)</f>
        <v>7778</v>
      </c>
      <c r="P7" s="38">
        <f>ROUND(1153202*2/P$1,0)</f>
        <v>7792</v>
      </c>
      <c r="Q7" s="38"/>
      <c r="R7" s="38"/>
      <c r="S7" s="43"/>
      <c r="T7" s="16"/>
      <c r="U7" s="16"/>
      <c r="V7" s="14"/>
      <c r="W7" s="16"/>
      <c r="X7" s="16"/>
      <c r="Y7" s="16"/>
      <c r="Z7" s="16"/>
      <c r="AA7" s="15"/>
      <c r="AB7" s="16"/>
      <c r="AC7" s="16"/>
    </row>
    <row r="8" spans="1:29" ht="22.5" customHeight="1" x14ac:dyDescent="0.25">
      <c r="A8" s="3">
        <v>6</v>
      </c>
      <c r="B8" s="5" t="s">
        <v>37</v>
      </c>
      <c r="C8" s="62" t="s">
        <v>40</v>
      </c>
      <c r="D8" s="62"/>
      <c r="E8" s="11" t="s">
        <v>7</v>
      </c>
      <c r="F8" s="12" t="s">
        <v>6</v>
      </c>
      <c r="G8" s="39" t="s">
        <v>30</v>
      </c>
      <c r="H8" s="44" t="s">
        <v>13</v>
      </c>
      <c r="I8" s="38"/>
      <c r="J8" s="38"/>
      <c r="K8" s="38"/>
      <c r="L8" s="43"/>
      <c r="M8" s="38"/>
      <c r="N8" s="38"/>
      <c r="O8" s="38"/>
      <c r="P8" s="38"/>
      <c r="Q8" s="38"/>
      <c r="R8" s="38"/>
      <c r="S8" s="43"/>
      <c r="T8" s="16"/>
      <c r="U8" s="16"/>
      <c r="V8" s="14"/>
      <c r="W8" s="16"/>
      <c r="X8" s="16"/>
      <c r="Y8" s="16"/>
      <c r="Z8" s="16"/>
      <c r="AA8" s="15"/>
      <c r="AB8" s="16"/>
      <c r="AC8" s="16"/>
    </row>
    <row r="9" spans="1:29" ht="22.5" customHeight="1" x14ac:dyDescent="0.25">
      <c r="A9" s="3">
        <v>7</v>
      </c>
      <c r="B9" s="5" t="s">
        <v>38</v>
      </c>
      <c r="C9" s="62" t="s">
        <v>40</v>
      </c>
      <c r="D9" s="62"/>
      <c r="E9" s="11" t="s">
        <v>7</v>
      </c>
      <c r="F9" s="12" t="s">
        <v>6</v>
      </c>
      <c r="G9" s="39" t="s">
        <v>28</v>
      </c>
      <c r="H9" s="44" t="s">
        <v>14</v>
      </c>
      <c r="I9" s="38"/>
      <c r="J9" s="38"/>
      <c r="K9" s="38"/>
      <c r="L9" s="43"/>
      <c r="M9" s="38"/>
      <c r="N9" s="38"/>
      <c r="O9" s="38"/>
      <c r="P9" s="38"/>
      <c r="Q9" s="38"/>
      <c r="R9" s="38"/>
      <c r="S9" s="43"/>
      <c r="T9" s="16"/>
      <c r="U9" s="16"/>
      <c r="V9" s="14"/>
      <c r="W9" s="16"/>
      <c r="X9" s="16"/>
      <c r="Y9" s="16"/>
      <c r="Z9" s="16"/>
      <c r="AA9" s="15"/>
      <c r="AB9" s="16"/>
      <c r="AC9" s="16"/>
    </row>
    <row r="10" spans="1:29" ht="22.7" customHeight="1" x14ac:dyDescent="0.25">
      <c r="A10" s="3">
        <v>8</v>
      </c>
      <c r="B10" s="5" t="s">
        <v>41</v>
      </c>
      <c r="C10" s="8" t="s">
        <v>9</v>
      </c>
      <c r="D10" s="9">
        <f>B12*D3*B13*B14*B15*52.64/51.26</f>
        <v>403580.17947717517</v>
      </c>
      <c r="E10" s="34" t="s">
        <v>61</v>
      </c>
      <c r="F10" s="13"/>
      <c r="G10" s="39" t="s">
        <v>29</v>
      </c>
      <c r="H10" s="44" t="s">
        <v>15</v>
      </c>
      <c r="I10" s="38"/>
      <c r="J10" s="38"/>
      <c r="K10" s="38"/>
      <c r="L10" s="43"/>
      <c r="M10" s="38"/>
      <c r="N10" s="38"/>
      <c r="O10" s="38"/>
      <c r="P10" s="38"/>
      <c r="Q10" s="38"/>
      <c r="R10" s="38"/>
      <c r="S10" s="43"/>
      <c r="T10" s="16"/>
      <c r="U10" s="16"/>
      <c r="V10" s="14"/>
      <c r="W10" s="16"/>
      <c r="X10" s="16"/>
      <c r="Y10" s="16"/>
      <c r="Z10" s="16"/>
      <c r="AA10" s="15"/>
      <c r="AB10" s="16"/>
      <c r="AC10" s="16"/>
    </row>
    <row r="11" spans="1:29" ht="22.7" hidden="1" customHeight="1" outlineLevel="1" x14ac:dyDescent="0.25">
      <c r="A11" s="41"/>
      <c r="B11" s="41"/>
      <c r="G11" s="39" t="s">
        <v>26</v>
      </c>
      <c r="H11" s="38" t="s">
        <v>16</v>
      </c>
      <c r="I11" s="38"/>
      <c r="J11" s="38"/>
      <c r="K11" s="38"/>
      <c r="L11" s="43"/>
      <c r="M11" s="38"/>
      <c r="N11" s="38"/>
      <c r="O11" s="38"/>
      <c r="P11" s="38"/>
      <c r="Q11" s="38"/>
      <c r="R11" s="38"/>
      <c r="S11" s="43"/>
      <c r="T11" s="16"/>
      <c r="U11" s="16"/>
      <c r="V11" s="14"/>
      <c r="W11" s="16"/>
      <c r="X11" s="16"/>
      <c r="Y11" s="16"/>
      <c r="Z11" s="16"/>
      <c r="AA11" s="15"/>
      <c r="AB11" s="16"/>
      <c r="AC11" s="16"/>
    </row>
    <row r="12" spans="1:29" ht="22.5" hidden="1" customHeight="1" outlineLevel="1" x14ac:dyDescent="0.25">
      <c r="A12" s="41">
        <v>1</v>
      </c>
      <c r="B12" s="47">
        <f>INDEX(K3:P7,MATCH(INDEX(H8:H12,MATCH(C5,G8:G12,0)),J3:J7,0),MATCH(INDEX(H2:H7,MATCH(C4,G2:G7,0)),K2:P2,0))*INDEX(H13:H16,MATCH(C6,G13:G16,0))</f>
        <v>1572</v>
      </c>
      <c r="C12" s="22"/>
      <c r="D12" s="22"/>
      <c r="E12" s="22"/>
      <c r="F12" s="22"/>
      <c r="G12" s="39" t="s">
        <v>27</v>
      </c>
      <c r="H12" s="38" t="s">
        <v>17</v>
      </c>
      <c r="I12" s="18"/>
      <c r="J12" s="18"/>
      <c r="K12" s="41"/>
      <c r="L12" s="41"/>
      <c r="M12" s="41"/>
      <c r="N12" s="41"/>
      <c r="O12" s="41"/>
      <c r="P12" s="41"/>
      <c r="Q12" s="41"/>
      <c r="R12" s="41"/>
      <c r="S12" s="41"/>
    </row>
    <row r="13" spans="1:29" ht="22.5" hidden="1" customHeight="1" outlineLevel="1" x14ac:dyDescent="0.25">
      <c r="A13" s="41">
        <v>2</v>
      </c>
      <c r="B13" s="41">
        <f>IF(C7=G17,1.3,1)</f>
        <v>1</v>
      </c>
      <c r="C13" s="22"/>
      <c r="D13" s="22"/>
      <c r="E13" s="22"/>
      <c r="F13" s="22"/>
      <c r="G13" s="45" t="s">
        <v>32</v>
      </c>
      <c r="H13" s="45">
        <f>1/1.8</f>
        <v>0.55555555555555558</v>
      </c>
      <c r="I13" s="18"/>
      <c r="J13" s="18"/>
      <c r="K13" s="41"/>
      <c r="L13" s="41"/>
      <c r="M13" s="41"/>
      <c r="N13" s="41"/>
      <c r="O13" s="41"/>
      <c r="P13" s="41"/>
      <c r="Q13" s="41"/>
      <c r="R13" s="41"/>
      <c r="S13" s="41"/>
    </row>
    <row r="14" spans="1:29" ht="22.5" hidden="1" outlineLevel="1" x14ac:dyDescent="0.25">
      <c r="A14" s="41">
        <v>3</v>
      </c>
      <c r="B14" s="41">
        <f>IF(C8=G17,1.5,1)</f>
        <v>1</v>
      </c>
      <c r="C14" s="24"/>
      <c r="D14" s="25"/>
      <c r="E14" s="22"/>
      <c r="F14" s="22"/>
      <c r="G14" s="45" t="s">
        <v>33</v>
      </c>
      <c r="H14" s="45">
        <f>1.2/1.8</f>
        <v>0.66666666666666663</v>
      </c>
      <c r="I14" s="18"/>
      <c r="J14" s="18"/>
      <c r="K14" s="41"/>
      <c r="L14" s="41"/>
      <c r="M14" s="41"/>
      <c r="N14" s="41"/>
      <c r="O14" s="41"/>
      <c r="P14" s="41"/>
      <c r="Q14" s="41"/>
      <c r="R14" s="41"/>
      <c r="S14" s="41"/>
    </row>
    <row r="15" spans="1:29" ht="22.5" hidden="1" outlineLevel="1" x14ac:dyDescent="0.25">
      <c r="A15" s="41">
        <v>4</v>
      </c>
      <c r="B15" s="41">
        <f>IF(C9=G17,1.2,1)</f>
        <v>1</v>
      </c>
      <c r="C15" s="24"/>
      <c r="D15" s="26"/>
      <c r="E15" s="22"/>
      <c r="F15" s="22"/>
      <c r="G15" s="45" t="s">
        <v>34</v>
      </c>
      <c r="H15" s="45">
        <f>1.5/1.8</f>
        <v>0.83333333333333326</v>
      </c>
      <c r="I15" s="18"/>
      <c r="J15" s="18"/>
      <c r="K15" s="41"/>
      <c r="L15" s="41"/>
      <c r="M15" s="41"/>
      <c r="N15" s="41"/>
      <c r="O15" s="41"/>
      <c r="P15" s="41"/>
      <c r="Q15" s="41"/>
      <c r="R15" s="41"/>
      <c r="S15" s="41"/>
    </row>
    <row r="16" spans="1:29" ht="22.5" hidden="1" collapsed="1" x14ac:dyDescent="0.25">
      <c r="A16" s="22"/>
      <c r="B16" s="23"/>
      <c r="C16" s="24"/>
      <c r="D16" s="25"/>
      <c r="E16" s="22"/>
      <c r="F16" s="22"/>
      <c r="G16" s="45" t="s">
        <v>35</v>
      </c>
      <c r="H16" s="45">
        <f>1</f>
        <v>1</v>
      </c>
      <c r="I16" s="18"/>
      <c r="J16" s="18"/>
      <c r="K16" s="41"/>
      <c r="L16" s="41"/>
      <c r="M16" s="41"/>
      <c r="N16" s="41"/>
      <c r="O16" s="41"/>
      <c r="P16" s="41"/>
      <c r="Q16" s="41"/>
      <c r="R16" s="41"/>
      <c r="S16" s="41"/>
    </row>
    <row r="17" spans="1:19" ht="22.7" customHeight="1" x14ac:dyDescent="0.2">
      <c r="A17" s="67" t="s">
        <v>43</v>
      </c>
      <c r="B17" s="67"/>
      <c r="C17" s="67"/>
      <c r="D17" s="67"/>
      <c r="E17" s="67"/>
      <c r="F17" s="67"/>
      <c r="G17" s="46" t="s">
        <v>39</v>
      </c>
      <c r="H17" s="27"/>
      <c r="I17" s="18"/>
      <c r="J17" s="18"/>
      <c r="K17" s="41"/>
      <c r="L17" s="41"/>
      <c r="M17" s="41"/>
      <c r="N17" s="41"/>
      <c r="O17" s="41"/>
      <c r="P17" s="41"/>
      <c r="Q17" s="41"/>
      <c r="R17" s="41"/>
      <c r="S17" s="41"/>
    </row>
    <row r="18" spans="1:19" ht="22.7" customHeight="1" x14ac:dyDescent="0.25">
      <c r="A18" s="31"/>
      <c r="B18" s="64" t="s">
        <v>44</v>
      </c>
      <c r="C18" s="64"/>
      <c r="D18" s="32" t="s">
        <v>2</v>
      </c>
      <c r="E18" s="28"/>
      <c r="F18" s="28"/>
      <c r="G18" s="46" t="s">
        <v>40</v>
      </c>
      <c r="H18" s="18"/>
      <c r="I18" s="18"/>
      <c r="J18" s="18"/>
      <c r="K18" s="41"/>
      <c r="L18" s="41"/>
      <c r="M18" s="41"/>
      <c r="N18" s="41"/>
      <c r="O18" s="41"/>
      <c r="P18" s="41"/>
      <c r="Q18" s="41"/>
      <c r="R18" s="41"/>
      <c r="S18" s="41"/>
    </row>
    <row r="19" spans="1:19" ht="22.7" customHeight="1" x14ac:dyDescent="0.25">
      <c r="A19" s="33"/>
      <c r="B19" s="65" t="s">
        <v>45</v>
      </c>
      <c r="C19" s="65"/>
      <c r="D19" s="33" t="s">
        <v>58</v>
      </c>
      <c r="E19" s="28"/>
      <c r="F19" s="28"/>
      <c r="G19" s="19"/>
      <c r="H19" s="48"/>
      <c r="I19" s="48"/>
      <c r="J19" s="48"/>
      <c r="K19" s="22"/>
      <c r="L19" s="22"/>
      <c r="M19" s="22"/>
      <c r="N19" s="22"/>
      <c r="O19" s="22"/>
      <c r="P19" s="22"/>
      <c r="Q19" s="22"/>
      <c r="R19" s="41"/>
      <c r="S19" s="41"/>
    </row>
    <row r="20" spans="1:19" ht="22.7" customHeight="1" x14ac:dyDescent="0.25">
      <c r="A20" s="33"/>
      <c r="B20" s="65" t="s">
        <v>49</v>
      </c>
      <c r="C20" s="65"/>
      <c r="D20" s="33" t="s">
        <v>57</v>
      </c>
      <c r="E20" s="28"/>
      <c r="F20" s="28"/>
      <c r="G20" s="19"/>
      <c r="H20" s="48"/>
      <c r="I20" s="48"/>
      <c r="J20" s="48"/>
      <c r="K20" s="22"/>
      <c r="L20" s="22"/>
      <c r="M20" s="22"/>
      <c r="N20" s="22"/>
      <c r="O20" s="22"/>
      <c r="P20" s="22"/>
      <c r="Q20" s="22"/>
      <c r="R20" s="41"/>
      <c r="S20" s="41"/>
    </row>
    <row r="21" spans="1:19" ht="22.7" customHeight="1" x14ac:dyDescent="0.25">
      <c r="A21" s="33"/>
      <c r="B21" s="65" t="s">
        <v>46</v>
      </c>
      <c r="C21" s="65"/>
      <c r="D21" s="33" t="s">
        <v>56</v>
      </c>
      <c r="E21" s="28"/>
      <c r="F21" s="28"/>
      <c r="G21" s="19"/>
      <c r="H21" s="48"/>
      <c r="I21" s="48"/>
      <c r="J21" s="48"/>
      <c r="K21" s="22"/>
      <c r="L21" s="22"/>
      <c r="M21" s="22"/>
      <c r="N21" s="22"/>
      <c r="O21" s="22"/>
      <c r="P21" s="22"/>
      <c r="Q21" s="22"/>
      <c r="R21" s="41"/>
      <c r="S21" s="41"/>
    </row>
    <row r="22" spans="1:19" ht="22.7" customHeight="1" x14ac:dyDescent="0.25">
      <c r="A22" s="33"/>
      <c r="B22" s="65" t="s">
        <v>47</v>
      </c>
      <c r="C22" s="65"/>
      <c r="D22" s="33" t="s">
        <v>55</v>
      </c>
      <c r="E22" s="28"/>
      <c r="F22" s="28"/>
      <c r="G22" s="19"/>
      <c r="H22" s="48"/>
      <c r="I22" s="48"/>
      <c r="J22" s="48"/>
      <c r="K22" s="22"/>
      <c r="L22" s="22"/>
      <c r="M22" s="22"/>
      <c r="N22" s="22"/>
      <c r="O22" s="22"/>
      <c r="P22" s="22"/>
      <c r="Q22" s="22"/>
    </row>
    <row r="23" spans="1:19" ht="22.7" customHeight="1" x14ac:dyDescent="0.25">
      <c r="A23" s="33"/>
      <c r="B23" s="65" t="s">
        <v>48</v>
      </c>
      <c r="C23" s="65"/>
      <c r="D23" s="33" t="s">
        <v>54</v>
      </c>
      <c r="E23" s="28"/>
      <c r="F23" s="28"/>
      <c r="G23" s="19"/>
      <c r="H23" s="48"/>
      <c r="I23" s="48"/>
      <c r="J23" s="48"/>
      <c r="K23" s="22"/>
      <c r="L23" s="22"/>
      <c r="M23" s="22"/>
      <c r="N23" s="22"/>
      <c r="O23" s="22"/>
      <c r="P23" s="22"/>
      <c r="Q23" s="22"/>
    </row>
    <row r="24" spans="1:19" ht="22.7" customHeight="1" x14ac:dyDescent="0.25">
      <c r="A24" s="33"/>
      <c r="B24" s="65" t="s">
        <v>50</v>
      </c>
      <c r="C24" s="65"/>
      <c r="D24" s="33" t="s">
        <v>53</v>
      </c>
      <c r="E24" s="28"/>
      <c r="F24" s="28"/>
      <c r="G24" s="19"/>
      <c r="H24" s="48"/>
      <c r="I24" s="48"/>
      <c r="J24" s="48"/>
      <c r="K24" s="22"/>
      <c r="L24" s="22"/>
      <c r="M24" s="22"/>
      <c r="N24" s="22"/>
      <c r="O24" s="22"/>
      <c r="P24" s="22"/>
      <c r="Q24" s="22"/>
    </row>
    <row r="25" spans="1:19" ht="22.7" customHeight="1" x14ac:dyDescent="0.25">
      <c r="A25" s="33"/>
      <c r="B25" s="66" t="s">
        <v>51</v>
      </c>
      <c r="C25" s="66"/>
      <c r="D25" s="33" t="s">
        <v>59</v>
      </c>
      <c r="E25" s="28"/>
      <c r="F25" s="28"/>
      <c r="G25" s="19"/>
      <c r="H25" s="48"/>
      <c r="I25" s="48"/>
      <c r="J25" s="48"/>
      <c r="K25" s="22"/>
      <c r="L25" s="22"/>
      <c r="M25" s="22"/>
      <c r="N25" s="22"/>
      <c r="O25" s="22"/>
      <c r="P25" s="22"/>
      <c r="Q25" s="22"/>
    </row>
    <row r="26" spans="1:19" ht="22.7" customHeight="1" x14ac:dyDescent="0.25">
      <c r="A26" s="33"/>
      <c r="B26" s="65" t="s">
        <v>52</v>
      </c>
      <c r="C26" s="65"/>
      <c r="D26" s="33" t="s">
        <v>60</v>
      </c>
      <c r="E26" s="28"/>
      <c r="F26" s="28"/>
      <c r="G26" s="19"/>
      <c r="H26" s="48"/>
      <c r="I26" s="48"/>
      <c r="J26" s="48"/>
      <c r="K26" s="22"/>
      <c r="L26" s="22"/>
      <c r="M26" s="22"/>
      <c r="N26" s="22"/>
      <c r="O26" s="22"/>
      <c r="P26" s="22"/>
      <c r="Q26" s="22"/>
    </row>
    <row r="27" spans="1:19" ht="22.7" customHeight="1" x14ac:dyDescent="0.25">
      <c r="A27" s="30"/>
      <c r="B27" s="29"/>
      <c r="C27" s="28"/>
      <c r="D27" s="28"/>
      <c r="E27" s="28"/>
      <c r="F27" s="28"/>
      <c r="G27" s="19"/>
      <c r="H27" s="48"/>
      <c r="I27" s="48"/>
      <c r="J27" s="48"/>
      <c r="K27" s="22"/>
      <c r="L27" s="22"/>
      <c r="M27" s="22"/>
      <c r="N27" s="22"/>
      <c r="O27" s="22"/>
      <c r="P27" s="22"/>
      <c r="Q27" s="22"/>
    </row>
    <row r="28" spans="1:19" ht="22.7" customHeight="1" x14ac:dyDescent="0.25">
      <c r="A28" s="30"/>
      <c r="B28" s="29"/>
      <c r="C28" s="28"/>
      <c r="D28" s="28"/>
      <c r="E28" s="28"/>
      <c r="F28" s="28"/>
      <c r="G28" s="19"/>
      <c r="H28" s="48"/>
      <c r="I28" s="48"/>
      <c r="J28" s="48"/>
      <c r="K28" s="22"/>
      <c r="L28" s="22"/>
      <c r="M28" s="22"/>
      <c r="N28" s="22"/>
      <c r="O28" s="22"/>
      <c r="P28" s="22"/>
      <c r="Q28" s="22"/>
    </row>
    <row r="29" spans="1:19" ht="22.7" customHeight="1" x14ac:dyDescent="0.25">
      <c r="A29" s="28"/>
      <c r="B29" s="28"/>
      <c r="C29" s="30"/>
      <c r="D29" s="28"/>
      <c r="E29" s="28"/>
      <c r="F29" s="28"/>
      <c r="G29" s="19"/>
      <c r="H29" s="7"/>
      <c r="I29" s="7"/>
      <c r="J29" s="7"/>
    </row>
    <row r="30" spans="1:19" ht="22.7" customHeight="1" x14ac:dyDescent="0.25">
      <c r="A30" s="28"/>
      <c r="B30" s="28"/>
      <c r="C30" s="30"/>
      <c r="D30" s="28"/>
      <c r="E30" s="28"/>
      <c r="F30" s="28"/>
      <c r="G30" s="19"/>
      <c r="H30" s="7"/>
      <c r="I30" s="7"/>
      <c r="J30" s="7"/>
    </row>
    <row r="31" spans="1:19" ht="22.7" customHeight="1" x14ac:dyDescent="0.25">
      <c r="A31" s="28"/>
      <c r="B31" s="28"/>
      <c r="C31" s="30"/>
      <c r="D31" s="28"/>
      <c r="E31" s="28"/>
      <c r="F31" s="28"/>
      <c r="G31" s="19"/>
      <c r="H31" s="7"/>
      <c r="I31" s="7"/>
      <c r="J31" s="7"/>
    </row>
    <row r="32" spans="1:19" ht="22.7" customHeight="1" x14ac:dyDescent="0.25">
      <c r="A32" s="28"/>
      <c r="B32" s="28"/>
      <c r="C32" s="28"/>
      <c r="D32" s="28"/>
      <c r="E32" s="28"/>
      <c r="F32" s="28"/>
      <c r="G32" s="19"/>
      <c r="H32" s="7"/>
      <c r="I32" s="7"/>
      <c r="J32" s="7"/>
    </row>
    <row r="33" spans="1:10" ht="22.7" customHeight="1" x14ac:dyDescent="0.25">
      <c r="A33" s="28"/>
      <c r="B33" s="28"/>
      <c r="C33" s="30"/>
      <c r="D33" s="28"/>
      <c r="E33" s="28"/>
      <c r="F33" s="28"/>
      <c r="H33" s="7"/>
      <c r="I33" s="7"/>
      <c r="J33" s="7"/>
    </row>
    <row r="34" spans="1:10" ht="22.7" customHeight="1" x14ac:dyDescent="0.25">
      <c r="C34" s="17"/>
      <c r="H34" s="7"/>
      <c r="I34" s="7"/>
      <c r="J34" s="7"/>
    </row>
    <row r="35" spans="1:10" ht="22.7" customHeight="1" x14ac:dyDescent="0.25">
      <c r="C35" s="17"/>
      <c r="H35" s="7"/>
      <c r="I35" s="7"/>
      <c r="J35" s="7"/>
    </row>
    <row r="36" spans="1:10" ht="22.7" customHeight="1" x14ac:dyDescent="0.25">
      <c r="C36" s="17"/>
      <c r="H36" s="7"/>
      <c r="I36" s="7"/>
      <c r="J36" s="7"/>
    </row>
    <row r="37" spans="1:10" ht="22.7" customHeight="1" x14ac:dyDescent="0.25">
      <c r="H37" s="7"/>
      <c r="I37" s="7"/>
      <c r="J37" s="7"/>
    </row>
    <row r="38" spans="1:10" ht="22.7" customHeight="1" x14ac:dyDescent="0.25">
      <c r="C38" s="17"/>
      <c r="H38" s="7"/>
      <c r="I38" s="7"/>
      <c r="J38" s="7"/>
    </row>
    <row r="39" spans="1:10" ht="22.7" customHeight="1" x14ac:dyDescent="0.25">
      <c r="C39" s="17"/>
      <c r="H39" s="7"/>
      <c r="I39" s="7"/>
      <c r="J39" s="7"/>
    </row>
    <row r="40" spans="1:10" x14ac:dyDescent="0.25">
      <c r="C40" s="17"/>
      <c r="H40" s="7"/>
      <c r="I40" s="7"/>
      <c r="J40" s="7"/>
    </row>
    <row r="41" spans="1:10" x14ac:dyDescent="0.25">
      <c r="C41" s="17"/>
      <c r="H41" s="7"/>
      <c r="I41" s="7"/>
      <c r="J41" s="7"/>
    </row>
    <row r="42" spans="1:10" x14ac:dyDescent="0.25">
      <c r="H42" s="7"/>
      <c r="I42" s="7"/>
      <c r="J42" s="7"/>
    </row>
    <row r="43" spans="1:10" x14ac:dyDescent="0.25">
      <c r="C43" s="17"/>
      <c r="H43" s="7"/>
      <c r="I43" s="7"/>
      <c r="J43" s="7"/>
    </row>
    <row r="44" spans="1:10" x14ac:dyDescent="0.25">
      <c r="C44" s="17"/>
      <c r="H44" s="7"/>
      <c r="I44" s="7"/>
      <c r="J44" s="7"/>
    </row>
    <row r="45" spans="1:10" x14ac:dyDescent="0.25">
      <c r="C45" s="17"/>
      <c r="H45" s="7"/>
      <c r="I45" s="7"/>
      <c r="J45" s="7"/>
    </row>
    <row r="46" spans="1:10" x14ac:dyDescent="0.25">
      <c r="C46" s="17"/>
      <c r="H46" s="7"/>
      <c r="I46" s="7"/>
      <c r="J46" s="7"/>
    </row>
    <row r="47" spans="1:10" x14ac:dyDescent="0.25">
      <c r="H47" s="7"/>
      <c r="I47" s="7"/>
      <c r="J47" s="7"/>
    </row>
    <row r="48" spans="1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C56" s="17"/>
      <c r="H56" s="7"/>
      <c r="I56" s="7"/>
      <c r="J56" s="7"/>
    </row>
    <row r="57" spans="3:10" x14ac:dyDescent="0.25">
      <c r="C57" s="17"/>
      <c r="H57" s="7"/>
      <c r="I57" s="7"/>
      <c r="J57" s="7"/>
    </row>
    <row r="58" spans="3:10" x14ac:dyDescent="0.25">
      <c r="C58" s="17"/>
      <c r="H58" s="7"/>
      <c r="I58" s="7"/>
      <c r="J58" s="7"/>
    </row>
    <row r="59" spans="3:10" x14ac:dyDescent="0.25">
      <c r="C59" s="17"/>
      <c r="H59" s="7"/>
      <c r="I59" s="7"/>
      <c r="J59" s="7"/>
    </row>
    <row r="60" spans="3:10" x14ac:dyDescent="0.25">
      <c r="C60" s="17"/>
      <c r="H60" s="7"/>
      <c r="I60" s="7"/>
      <c r="J60" s="7"/>
    </row>
    <row r="61" spans="3:10" x14ac:dyDescent="0.25">
      <c r="C61" s="17"/>
      <c r="H61" s="7"/>
      <c r="I61" s="7"/>
      <c r="J61" s="7"/>
    </row>
    <row r="62" spans="3:10" x14ac:dyDescent="0.25">
      <c r="C62" s="17"/>
      <c r="H62" s="7"/>
      <c r="I62" s="7"/>
      <c r="J62" s="7"/>
    </row>
    <row r="63" spans="3:10" x14ac:dyDescent="0.25">
      <c r="C63" s="17"/>
      <c r="H63" s="7"/>
      <c r="I63" s="7"/>
      <c r="J63" s="7"/>
    </row>
    <row r="64" spans="3:10" x14ac:dyDescent="0.25">
      <c r="C64" s="17"/>
      <c r="H64" s="7"/>
      <c r="I64" s="7"/>
      <c r="J64" s="7"/>
    </row>
    <row r="65" spans="3:10" x14ac:dyDescent="0.25">
      <c r="C65" s="17"/>
      <c r="H65" s="7"/>
      <c r="I65" s="7"/>
      <c r="J65" s="7"/>
    </row>
    <row r="66" spans="3:10" x14ac:dyDescent="0.25">
      <c r="C66" s="17"/>
      <c r="H66" s="7"/>
      <c r="I66" s="7"/>
      <c r="J66" s="7"/>
    </row>
    <row r="67" spans="3:10" x14ac:dyDescent="0.25">
      <c r="C67" s="17"/>
      <c r="H67" s="7"/>
      <c r="I67" s="7"/>
      <c r="J67" s="7"/>
    </row>
    <row r="68" spans="3:10" x14ac:dyDescent="0.25">
      <c r="C68" s="17"/>
      <c r="H68" s="7"/>
      <c r="I68" s="7"/>
      <c r="J68" s="7"/>
    </row>
    <row r="69" spans="3:10" x14ac:dyDescent="0.25">
      <c r="C69" s="17"/>
      <c r="H69" s="7"/>
      <c r="I69" s="7"/>
      <c r="J69" s="7"/>
    </row>
    <row r="70" spans="3:10" x14ac:dyDescent="0.25">
      <c r="C70" s="17"/>
      <c r="H70" s="7"/>
      <c r="I70" s="7"/>
      <c r="J70" s="7"/>
    </row>
    <row r="71" spans="3:10" x14ac:dyDescent="0.25">
      <c r="C71" s="17"/>
      <c r="H71" s="7"/>
      <c r="I71" s="7"/>
      <c r="J71" s="7"/>
    </row>
    <row r="72" spans="3:10" x14ac:dyDescent="0.25">
      <c r="C72" s="17"/>
      <c r="H72" s="7"/>
      <c r="I72" s="7"/>
      <c r="J72" s="7"/>
    </row>
    <row r="73" spans="3:10" x14ac:dyDescent="0.25">
      <c r="C73" s="17"/>
      <c r="H73" s="7"/>
      <c r="I73" s="7"/>
      <c r="J73" s="7"/>
    </row>
    <row r="74" spans="3:10" x14ac:dyDescent="0.25">
      <c r="C74" s="17"/>
      <c r="H74" s="7"/>
      <c r="I74" s="7"/>
      <c r="J74" s="7"/>
    </row>
    <row r="75" spans="3:10" x14ac:dyDescent="0.25">
      <c r="C75" s="17"/>
      <c r="H75" s="7"/>
      <c r="I75" s="7"/>
      <c r="J75" s="7"/>
    </row>
    <row r="76" spans="3:10" x14ac:dyDescent="0.25">
      <c r="H76" s="7"/>
      <c r="I76" s="7"/>
      <c r="J76" s="7"/>
    </row>
    <row r="77" spans="3:10" x14ac:dyDescent="0.25">
      <c r="H77" s="7"/>
      <c r="I77" s="7"/>
      <c r="J77" s="7"/>
    </row>
    <row r="78" spans="3:10" x14ac:dyDescent="0.25">
      <c r="H78" s="7"/>
      <c r="I78" s="7"/>
      <c r="J78" s="7"/>
    </row>
    <row r="79" spans="3:10" x14ac:dyDescent="0.25">
      <c r="H79" s="7"/>
      <c r="I79" s="7"/>
      <c r="J79" s="7"/>
    </row>
    <row r="80" spans="3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  <row r="111" spans="8:10" x14ac:dyDescent="0.25">
      <c r="H111" s="7"/>
      <c r="I111" s="7"/>
      <c r="J111" s="7"/>
    </row>
    <row r="112" spans="8:10" x14ac:dyDescent="0.25">
      <c r="H112" s="7"/>
      <c r="I112" s="7"/>
      <c r="J112" s="7"/>
    </row>
    <row r="113" spans="8:10" x14ac:dyDescent="0.25">
      <c r="H113" s="7"/>
      <c r="I113" s="7"/>
      <c r="J113" s="7"/>
    </row>
    <row r="114" spans="8:10" x14ac:dyDescent="0.25">
      <c r="H114" s="7"/>
      <c r="I114" s="7"/>
      <c r="J114" s="7"/>
    </row>
    <row r="115" spans="8:10" x14ac:dyDescent="0.25">
      <c r="H115" s="7"/>
      <c r="I115" s="7"/>
      <c r="J115" s="7"/>
    </row>
    <row r="116" spans="8:10" x14ac:dyDescent="0.25">
      <c r="H116" s="7"/>
      <c r="I116" s="7"/>
      <c r="J116" s="7"/>
    </row>
    <row r="117" spans="8:10" x14ac:dyDescent="0.25">
      <c r="H117" s="7"/>
      <c r="I117" s="7"/>
      <c r="J117" s="7"/>
    </row>
    <row r="118" spans="8:10" x14ac:dyDescent="0.25">
      <c r="H118" s="7"/>
      <c r="I118" s="7"/>
      <c r="J118" s="7"/>
    </row>
    <row r="119" spans="8:10" x14ac:dyDescent="0.25">
      <c r="H119" s="7"/>
      <c r="I119" s="7"/>
      <c r="J119" s="7"/>
    </row>
    <row r="120" spans="8:10" x14ac:dyDescent="0.25">
      <c r="H120" s="7"/>
      <c r="I120" s="7"/>
      <c r="J120" s="7"/>
    </row>
    <row r="121" spans="8:10" x14ac:dyDescent="0.25">
      <c r="H121" s="7"/>
      <c r="I121" s="7"/>
      <c r="J121" s="7"/>
    </row>
    <row r="122" spans="8:10" x14ac:dyDescent="0.25">
      <c r="H122" s="7"/>
      <c r="I122" s="7"/>
      <c r="J122" s="7"/>
    </row>
    <row r="123" spans="8:10" x14ac:dyDescent="0.25">
      <c r="H123" s="7"/>
      <c r="I123" s="7"/>
      <c r="J123" s="7"/>
    </row>
    <row r="124" spans="8:10" x14ac:dyDescent="0.25">
      <c r="H124" s="7"/>
      <c r="I124" s="7"/>
      <c r="J124" s="7"/>
    </row>
    <row r="125" spans="8:10" x14ac:dyDescent="0.25">
      <c r="H125" s="7"/>
      <c r="I125" s="7"/>
      <c r="J125" s="7"/>
    </row>
    <row r="126" spans="8:10" x14ac:dyDescent="0.25">
      <c r="H126" s="7"/>
      <c r="I126" s="7"/>
      <c r="J126" s="7"/>
    </row>
    <row r="127" spans="8:10" x14ac:dyDescent="0.25">
      <c r="H127" s="7"/>
      <c r="I127" s="7"/>
      <c r="J127" s="7"/>
    </row>
    <row r="128" spans="8:10" x14ac:dyDescent="0.25">
      <c r="H128" s="7"/>
      <c r="I128" s="7"/>
      <c r="J128" s="7"/>
    </row>
    <row r="129" spans="8:10" x14ac:dyDescent="0.25">
      <c r="H129" s="7"/>
      <c r="I129" s="7"/>
      <c r="J129" s="7"/>
    </row>
    <row r="130" spans="8:10" x14ac:dyDescent="0.25">
      <c r="H130" s="7"/>
      <c r="I130" s="7"/>
      <c r="J130" s="7"/>
    </row>
  </sheetData>
  <sheetProtection algorithmName="SHA-512" hashValue="F2xTLte+/GgzbhN31DGJgOJkIU2EMi8bMliZLDhYayzwtYCNTJIcJyfGuqEkcXbJ12D9Ylji8RL/TOYJp1xCjg==" saltValue="hRVHto7m+RjsqI49EDZDXw==" spinCount="100000" sheet="1" formatCells="0" formatColumns="0" formatRows="0" insertColumns="0" insertRows="0" insertHyperlinks="0" deleteColumns="0" deleteRows="0" sort="0" autoFilter="0" pivotTables="0"/>
  <mergeCells count="17">
    <mergeCell ref="B25:C25"/>
    <mergeCell ref="B26:C26"/>
    <mergeCell ref="B19:C19"/>
    <mergeCell ref="B20:C20"/>
    <mergeCell ref="B21:C21"/>
    <mergeCell ref="B22:C22"/>
    <mergeCell ref="B23:C23"/>
    <mergeCell ref="B18:C18"/>
    <mergeCell ref="C9:D9"/>
    <mergeCell ref="C6:D6"/>
    <mergeCell ref="C7:D7"/>
    <mergeCell ref="B24:C24"/>
    <mergeCell ref="C4:D4"/>
    <mergeCell ref="C5:D5"/>
    <mergeCell ref="A1:F1"/>
    <mergeCell ref="C8:D8"/>
    <mergeCell ref="A17:F17"/>
  </mergeCells>
  <phoneticPr fontId="10" type="noConversion"/>
  <dataValidations disablePrompts="1" count="4">
    <dataValidation type="list" allowBlank="1" showInputMessage="1" showErrorMessage="1" sqref="C7:D9" xr:uid="{C9F1C388-84DE-4882-A6BF-813633FE9FEF}">
      <formula1>$G$17:$G$18</formula1>
    </dataValidation>
    <dataValidation type="list" allowBlank="1" showInputMessage="1" showErrorMessage="1" sqref="C5:D5" xr:uid="{7378B9C4-C4EB-440A-AE47-A243A8DB8BCE}">
      <formula1>$G$8:$G$12</formula1>
    </dataValidation>
    <dataValidation type="list" allowBlank="1" showInputMessage="1" showErrorMessage="1" sqref="C6:D6" xr:uid="{3B48CAB9-9CEB-4DCC-AF7B-8A62E2CBB058}">
      <formula1>$G$13:$G$16</formula1>
    </dataValidation>
    <dataValidation type="list" allowBlank="1" showInputMessage="1" showErrorMessage="1" sqref="C4:D4" xr:uid="{77F2D33A-BDF7-4B1C-AB2F-186782285F74}">
      <formula1>$G$2:$G$7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E327-B74E-467C-81E7-AB7C305A99F4}">
  <dimension ref="A1:AC117"/>
  <sheetViews>
    <sheetView view="pageLayout" topLeftCell="A4" zoomScaleNormal="100" workbookViewId="0">
      <selection activeCell="L4" sqref="L4"/>
    </sheetView>
  </sheetViews>
  <sheetFormatPr defaultColWidth="8.85546875" defaultRowHeight="15.75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9" width="4.85546875" style="1" hidden="1" customWidth="1" outlineLevel="1"/>
    <col min="10" max="10" width="4.85546875" style="1" hidden="1" customWidth="1" collapsed="1"/>
    <col min="11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7" customHeight="1" x14ac:dyDescent="0.25">
      <c r="A1" s="63" t="str">
        <f>КД!A1</f>
        <v>Бюро Бойлер. IV 2025</v>
      </c>
      <c r="B1" s="63"/>
      <c r="C1" s="63"/>
      <c r="D1" s="63"/>
      <c r="E1" s="63"/>
      <c r="F1" s="63"/>
      <c r="G1" s="39" t="s">
        <v>30</v>
      </c>
      <c r="H1" s="44" t="s">
        <v>13</v>
      </c>
      <c r="I1" s="38">
        <v>6090</v>
      </c>
      <c r="J1" s="50"/>
      <c r="K1" s="51"/>
      <c r="L1" s="51"/>
      <c r="M1" s="51"/>
      <c r="N1" s="51"/>
      <c r="O1" s="51"/>
      <c r="P1" s="51"/>
      <c r="Q1" s="50"/>
      <c r="R1" s="50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28</v>
      </c>
      <c r="H2" s="44" t="s">
        <v>14</v>
      </c>
      <c r="I2" s="38">
        <v>10352</v>
      </c>
      <c r="J2" s="51"/>
      <c r="K2" s="51"/>
      <c r="L2" s="51"/>
      <c r="M2" s="51"/>
      <c r="N2" s="51"/>
      <c r="O2" s="51"/>
      <c r="P2" s="51"/>
      <c r="Q2" s="52"/>
      <c r="R2" s="51"/>
      <c r="S2" s="38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ht="22.7" customHeight="1" x14ac:dyDescent="0.25">
      <c r="A3" s="3">
        <v>1</v>
      </c>
      <c r="B3" s="49" t="s">
        <v>62</v>
      </c>
      <c r="C3" s="6" t="s">
        <v>19</v>
      </c>
      <c r="D3" s="21">
        <v>10</v>
      </c>
      <c r="E3" s="10" t="s">
        <v>20</v>
      </c>
      <c r="F3" s="12" t="s">
        <v>42</v>
      </c>
      <c r="G3" s="39" t="s">
        <v>29</v>
      </c>
      <c r="H3" s="44" t="s">
        <v>15</v>
      </c>
      <c r="I3" s="38">
        <v>14006</v>
      </c>
      <c r="J3" s="51"/>
      <c r="K3" s="51"/>
      <c r="L3" s="51"/>
      <c r="M3" s="51"/>
      <c r="N3" s="51"/>
      <c r="O3" s="51"/>
      <c r="P3" s="51"/>
      <c r="Q3" s="22"/>
      <c r="R3" s="51"/>
      <c r="S3" s="38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ht="84.95" customHeight="1" x14ac:dyDescent="0.25">
      <c r="A4" s="3">
        <v>2</v>
      </c>
      <c r="B4" s="4" t="s">
        <v>22</v>
      </c>
      <c r="C4" s="62" t="s">
        <v>30</v>
      </c>
      <c r="D4" s="62"/>
      <c r="E4" s="11" t="s">
        <v>7</v>
      </c>
      <c r="F4" s="12" t="s">
        <v>6</v>
      </c>
      <c r="G4" s="39" t="s">
        <v>26</v>
      </c>
      <c r="H4" s="38" t="s">
        <v>16</v>
      </c>
      <c r="I4" s="38">
        <v>18269</v>
      </c>
      <c r="J4" s="51"/>
      <c r="K4" s="51"/>
      <c r="L4" s="51"/>
      <c r="M4" s="51"/>
      <c r="N4" s="51"/>
      <c r="O4" s="51"/>
      <c r="P4" s="51"/>
      <c r="Q4" s="53"/>
      <c r="R4" s="51"/>
      <c r="S4" s="43"/>
      <c r="T4" s="36"/>
      <c r="U4" s="36"/>
      <c r="V4" s="14"/>
      <c r="W4" s="36"/>
      <c r="X4" s="36"/>
      <c r="Y4" s="36"/>
      <c r="Z4" s="36"/>
      <c r="AA4" s="15"/>
      <c r="AB4" s="36"/>
      <c r="AC4" s="36"/>
    </row>
    <row r="5" spans="1:29" ht="22.7" customHeight="1" x14ac:dyDescent="0.25">
      <c r="A5" s="3">
        <v>3</v>
      </c>
      <c r="B5" s="5" t="s">
        <v>63</v>
      </c>
      <c r="C5" s="8" t="s">
        <v>9</v>
      </c>
      <c r="D5" s="9">
        <f>INDEX(I1:I5,MATCH(C4,G1:G5,0))*D3*52.64/51.26</f>
        <v>62539.523995317992</v>
      </c>
      <c r="E5" s="34" t="s">
        <v>61</v>
      </c>
      <c r="F5" s="13"/>
      <c r="G5" s="39" t="s">
        <v>27</v>
      </c>
      <c r="H5" s="38" t="s">
        <v>17</v>
      </c>
      <c r="I5" s="57">
        <v>21314</v>
      </c>
      <c r="J5" s="51"/>
      <c r="K5" s="51"/>
      <c r="L5" s="54"/>
      <c r="M5" s="51"/>
      <c r="N5" s="51"/>
      <c r="O5" s="51"/>
      <c r="P5" s="51"/>
      <c r="Q5" s="51"/>
      <c r="R5" s="51"/>
      <c r="S5" s="43"/>
      <c r="T5" s="36"/>
      <c r="U5" s="36"/>
      <c r="V5" s="14"/>
      <c r="W5" s="36"/>
      <c r="X5" s="36"/>
      <c r="Y5" s="36"/>
      <c r="Z5" s="36"/>
      <c r="AA5" s="15"/>
      <c r="AB5" s="36"/>
      <c r="AC5" s="36"/>
    </row>
    <row r="6" spans="1:29" ht="22.7" hidden="1" customHeight="1" x14ac:dyDescent="0.25">
      <c r="A6" s="41"/>
      <c r="B6" s="41"/>
      <c r="J6" s="51"/>
      <c r="K6" s="51"/>
      <c r="L6" s="54"/>
      <c r="M6" s="51"/>
      <c r="N6" s="51"/>
      <c r="O6" s="51"/>
      <c r="P6" s="51"/>
      <c r="Q6" s="51"/>
      <c r="R6" s="51"/>
      <c r="S6" s="43"/>
      <c r="T6" s="36"/>
      <c r="U6" s="36"/>
      <c r="V6" s="14"/>
      <c r="W6" s="36"/>
      <c r="X6" s="36"/>
      <c r="Y6" s="36"/>
      <c r="Z6" s="36"/>
      <c r="AA6" s="15"/>
      <c r="AB6" s="36"/>
      <c r="AC6" s="36"/>
    </row>
    <row r="7" spans="1:29" ht="22.7" customHeight="1" x14ac:dyDescent="0.2">
      <c r="A7" s="67" t="s">
        <v>64</v>
      </c>
      <c r="B7" s="67"/>
      <c r="C7" s="67"/>
      <c r="D7" s="67"/>
      <c r="E7" s="67"/>
      <c r="F7" s="67"/>
      <c r="G7" s="55"/>
      <c r="H7" s="56"/>
      <c r="I7" s="48"/>
      <c r="J7" s="48"/>
      <c r="K7" s="22"/>
      <c r="L7" s="22"/>
      <c r="M7" s="22"/>
      <c r="N7" s="22"/>
      <c r="O7" s="22"/>
      <c r="P7" s="22"/>
      <c r="Q7" s="22"/>
      <c r="R7" s="22"/>
      <c r="S7" s="41"/>
    </row>
    <row r="8" spans="1:29" ht="22.7" customHeight="1" x14ac:dyDescent="0.25">
      <c r="A8" s="31"/>
      <c r="B8" s="64" t="s">
        <v>44</v>
      </c>
      <c r="C8" s="64"/>
      <c r="D8" s="32" t="s">
        <v>2</v>
      </c>
      <c r="E8" s="28"/>
      <c r="F8" s="28"/>
      <c r="G8" s="55"/>
      <c r="H8" s="48"/>
      <c r="I8" s="48"/>
      <c r="J8" s="48"/>
      <c r="K8" s="22"/>
      <c r="L8" s="22"/>
      <c r="M8" s="22"/>
      <c r="N8" s="22"/>
      <c r="O8" s="22"/>
      <c r="P8" s="22"/>
      <c r="Q8" s="22"/>
      <c r="R8" s="22"/>
      <c r="S8" s="41"/>
    </row>
    <row r="9" spans="1:29" ht="22.7" customHeight="1" x14ac:dyDescent="0.25">
      <c r="A9" s="35"/>
      <c r="B9" s="65" t="s">
        <v>65</v>
      </c>
      <c r="C9" s="65"/>
      <c r="D9" s="58" t="s">
        <v>66</v>
      </c>
      <c r="E9" s="28"/>
      <c r="F9" s="59"/>
      <c r="G9" s="19"/>
      <c r="H9" s="48"/>
      <c r="I9" s="48"/>
      <c r="J9" s="48"/>
      <c r="K9" s="22"/>
      <c r="L9" s="22"/>
      <c r="M9" s="22"/>
      <c r="N9" s="22"/>
      <c r="O9" s="22"/>
      <c r="P9" s="22"/>
      <c r="Q9" s="22"/>
      <c r="R9" s="22"/>
      <c r="S9" s="41"/>
    </row>
    <row r="10" spans="1:29" ht="22.7" customHeight="1" x14ac:dyDescent="0.25">
      <c r="A10" s="35"/>
      <c r="B10" s="65" t="s">
        <v>67</v>
      </c>
      <c r="C10" s="65"/>
      <c r="D10" s="58" t="s">
        <v>68</v>
      </c>
      <c r="E10" s="28"/>
      <c r="F10" s="59"/>
      <c r="G10" s="19"/>
      <c r="H10" s="48"/>
      <c r="I10" s="48"/>
      <c r="J10" s="48"/>
      <c r="K10" s="22"/>
      <c r="L10" s="22"/>
      <c r="M10" s="22"/>
      <c r="N10" s="22"/>
      <c r="O10" s="22"/>
      <c r="P10" s="22"/>
      <c r="Q10" s="22"/>
      <c r="R10" s="22"/>
      <c r="S10" s="41"/>
    </row>
    <row r="11" spans="1:29" ht="22.7" customHeight="1" x14ac:dyDescent="0.25">
      <c r="A11" s="35"/>
      <c r="B11" s="65" t="s">
        <v>69</v>
      </c>
      <c r="C11" s="65"/>
      <c r="D11" s="58" t="s">
        <v>70</v>
      </c>
      <c r="E11" s="28"/>
      <c r="F11" s="59"/>
      <c r="G11" s="19"/>
      <c r="H11" s="48"/>
      <c r="I11" s="48"/>
      <c r="J11" s="48"/>
      <c r="K11" s="22"/>
      <c r="L11" s="22"/>
      <c r="M11" s="22"/>
      <c r="N11" s="22"/>
      <c r="O11" s="22"/>
      <c r="P11" s="22"/>
      <c r="Q11" s="22"/>
      <c r="R11" s="41"/>
      <c r="S11" s="41"/>
    </row>
    <row r="12" spans="1:29" ht="22.7" customHeight="1" x14ac:dyDescent="0.25">
      <c r="A12" s="35"/>
      <c r="B12" s="65" t="s">
        <v>71</v>
      </c>
      <c r="C12" s="65"/>
      <c r="D12" s="58" t="s">
        <v>72</v>
      </c>
      <c r="E12" s="28"/>
      <c r="F12" s="59"/>
      <c r="G12" s="19"/>
      <c r="H12" s="48"/>
      <c r="I12" s="48"/>
      <c r="J12" s="48"/>
      <c r="K12" s="22"/>
      <c r="L12" s="22"/>
      <c r="M12" s="22"/>
      <c r="N12" s="22"/>
      <c r="O12" s="22"/>
      <c r="P12" s="22"/>
      <c r="Q12" s="22"/>
    </row>
    <row r="13" spans="1:29" ht="22.7" customHeight="1" x14ac:dyDescent="0.25">
      <c r="A13" s="35"/>
      <c r="B13" s="65" t="s">
        <v>73</v>
      </c>
      <c r="C13" s="65"/>
      <c r="D13" s="58" t="s">
        <v>74</v>
      </c>
      <c r="E13" s="28"/>
      <c r="F13" s="59"/>
      <c r="G13" s="19"/>
      <c r="H13" s="48"/>
      <c r="I13" s="48"/>
      <c r="J13" s="48"/>
      <c r="K13" s="22"/>
      <c r="L13" s="22"/>
      <c r="M13" s="22"/>
      <c r="N13" s="22"/>
      <c r="O13" s="22"/>
      <c r="P13" s="22"/>
      <c r="Q13" s="22"/>
    </row>
    <row r="14" spans="1:29" ht="22.7" customHeight="1" x14ac:dyDescent="0.25">
      <c r="A14" s="30"/>
      <c r="B14" s="29"/>
      <c r="C14" s="28"/>
      <c r="D14" s="28"/>
      <c r="E14" s="28"/>
      <c r="F14" s="28"/>
      <c r="G14" s="19"/>
      <c r="H14" s="48"/>
      <c r="I14" s="48"/>
      <c r="J14" s="48"/>
      <c r="K14" s="22"/>
      <c r="L14" s="22"/>
      <c r="M14" s="22"/>
      <c r="N14" s="22"/>
      <c r="O14" s="22"/>
      <c r="P14" s="22"/>
      <c r="Q14" s="22"/>
    </row>
    <row r="15" spans="1:29" ht="22.7" customHeight="1" x14ac:dyDescent="0.25">
      <c r="A15" s="30"/>
      <c r="B15" s="29"/>
      <c r="C15" s="28"/>
      <c r="D15" s="28"/>
      <c r="E15" s="28"/>
      <c r="F15" s="28"/>
      <c r="G15" s="19"/>
      <c r="H15" s="48"/>
      <c r="I15" s="48"/>
      <c r="J15" s="48"/>
      <c r="K15" s="22"/>
      <c r="L15" s="22"/>
      <c r="M15" s="22"/>
      <c r="N15" s="22"/>
      <c r="O15" s="22"/>
      <c r="P15" s="22"/>
      <c r="Q15" s="22"/>
    </row>
    <row r="16" spans="1:29" ht="22.7" customHeight="1" x14ac:dyDescent="0.25">
      <c r="A16" s="28"/>
      <c r="B16" s="28"/>
      <c r="C16" s="30"/>
      <c r="D16" s="28"/>
      <c r="E16" s="28"/>
      <c r="F16" s="28"/>
      <c r="G16" s="19"/>
      <c r="H16" s="7"/>
      <c r="I16" s="7"/>
      <c r="J16" s="7"/>
    </row>
    <row r="17" spans="1:10" ht="22.7" customHeight="1" x14ac:dyDescent="0.25">
      <c r="A17" s="28"/>
      <c r="B17" s="28"/>
      <c r="C17" s="30"/>
      <c r="D17" s="28"/>
      <c r="E17" s="28"/>
      <c r="F17" s="28"/>
      <c r="G17" s="19"/>
      <c r="H17" s="7"/>
      <c r="I17" s="7"/>
      <c r="J17" s="7"/>
    </row>
    <row r="18" spans="1:10" ht="22.7" customHeight="1" x14ac:dyDescent="0.25">
      <c r="A18" s="28"/>
      <c r="B18" s="28"/>
      <c r="C18" s="30"/>
      <c r="D18" s="28"/>
      <c r="E18" s="28"/>
      <c r="F18" s="28"/>
      <c r="G18" s="19"/>
      <c r="H18" s="7"/>
      <c r="I18" s="7"/>
      <c r="J18" s="7"/>
    </row>
    <row r="19" spans="1:10" ht="22.7" customHeight="1" x14ac:dyDescent="0.25">
      <c r="A19" s="28"/>
      <c r="B19" s="28"/>
      <c r="C19" s="28"/>
      <c r="D19" s="28"/>
      <c r="E19" s="28"/>
      <c r="F19" s="28"/>
      <c r="G19" s="19"/>
      <c r="H19" s="7"/>
      <c r="I19" s="7"/>
      <c r="J19" s="7"/>
    </row>
    <row r="20" spans="1:10" ht="22.7" customHeight="1" x14ac:dyDescent="0.25">
      <c r="A20" s="28"/>
      <c r="B20" s="28"/>
      <c r="C20" s="30"/>
      <c r="D20" s="28"/>
      <c r="E20" s="28"/>
      <c r="F20" s="28"/>
      <c r="H20" s="7"/>
      <c r="I20" s="7"/>
      <c r="J20" s="7"/>
    </row>
    <row r="21" spans="1:10" ht="22.7" customHeight="1" x14ac:dyDescent="0.25">
      <c r="C21" s="17"/>
      <c r="H21" s="7"/>
      <c r="I21" s="7"/>
      <c r="J21" s="7"/>
    </row>
    <row r="22" spans="1:10" ht="22.7" customHeight="1" x14ac:dyDescent="0.25">
      <c r="C22" s="17"/>
      <c r="H22" s="7"/>
      <c r="I22" s="7"/>
      <c r="J22" s="7"/>
    </row>
    <row r="23" spans="1:10" ht="22.7" customHeight="1" x14ac:dyDescent="0.25">
      <c r="C23" s="17"/>
      <c r="H23" s="7"/>
      <c r="I23" s="7"/>
      <c r="J23" s="7"/>
    </row>
    <row r="24" spans="1:10" ht="22.7" customHeight="1" x14ac:dyDescent="0.25">
      <c r="H24" s="7"/>
      <c r="I24" s="7"/>
      <c r="J24" s="7"/>
    </row>
    <row r="25" spans="1:10" ht="22.7" customHeight="1" x14ac:dyDescent="0.25">
      <c r="C25" s="17"/>
      <c r="H25" s="7"/>
      <c r="I25" s="7"/>
      <c r="J25" s="7"/>
    </row>
    <row r="26" spans="1:10" ht="22.7" customHeight="1" x14ac:dyDescent="0.25">
      <c r="C26" s="17"/>
      <c r="H26" s="7"/>
      <c r="I26" s="7"/>
      <c r="J26" s="7"/>
    </row>
    <row r="27" spans="1:10" ht="22.7" customHeight="1" x14ac:dyDescent="0.25">
      <c r="C27" s="17"/>
      <c r="H27" s="7"/>
      <c r="I27" s="7"/>
      <c r="J27" s="7"/>
    </row>
    <row r="28" spans="1:10" ht="22.7" customHeight="1" x14ac:dyDescent="0.25">
      <c r="C28" s="17"/>
      <c r="H28" s="7"/>
      <c r="I28" s="7"/>
      <c r="J28" s="7"/>
    </row>
    <row r="29" spans="1:10" ht="22.7" customHeight="1" x14ac:dyDescent="0.25">
      <c r="H29" s="7"/>
      <c r="I29" s="7"/>
      <c r="J29" s="7"/>
    </row>
    <row r="30" spans="1:10" ht="22.7" customHeight="1" x14ac:dyDescent="0.25">
      <c r="C30" s="17"/>
      <c r="H30" s="7"/>
      <c r="I30" s="7"/>
      <c r="J30" s="7"/>
    </row>
    <row r="31" spans="1:10" ht="22.7" customHeight="1" x14ac:dyDescent="0.25">
      <c r="C31" s="17"/>
      <c r="H31" s="7"/>
      <c r="I31" s="7"/>
      <c r="J31" s="7"/>
    </row>
    <row r="32" spans="1:10" ht="22.7" customHeight="1" x14ac:dyDescent="0.25">
      <c r="C32" s="17"/>
      <c r="H32" s="7"/>
      <c r="I32" s="7"/>
      <c r="J32" s="7"/>
    </row>
    <row r="33" spans="3:10" ht="22.7" customHeight="1" x14ac:dyDescent="0.25">
      <c r="C33" s="17"/>
      <c r="H33" s="7"/>
      <c r="I33" s="7"/>
      <c r="J33" s="7"/>
    </row>
    <row r="34" spans="3:10" ht="22.7" customHeight="1" x14ac:dyDescent="0.25">
      <c r="H34" s="7"/>
      <c r="I34" s="7"/>
      <c r="J34" s="7"/>
    </row>
    <row r="35" spans="3:10" ht="22.7" customHeight="1" x14ac:dyDescent="0.25">
      <c r="C35" s="17"/>
      <c r="H35" s="7"/>
      <c r="I35" s="7"/>
      <c r="J35" s="7"/>
    </row>
    <row r="36" spans="3:10" x14ac:dyDescent="0.25">
      <c r="C36" s="17"/>
      <c r="H36" s="7"/>
      <c r="I36" s="7"/>
      <c r="J36" s="7"/>
    </row>
    <row r="37" spans="3:10" x14ac:dyDescent="0.25">
      <c r="C37" s="17"/>
      <c r="H37" s="7"/>
      <c r="I37" s="7"/>
      <c r="J37" s="7"/>
    </row>
    <row r="38" spans="3:10" x14ac:dyDescent="0.25">
      <c r="C38" s="17"/>
      <c r="H38" s="7"/>
      <c r="I38" s="7"/>
      <c r="J38" s="7"/>
    </row>
    <row r="39" spans="3:10" x14ac:dyDescent="0.25">
      <c r="H39" s="7"/>
      <c r="I39" s="7"/>
      <c r="J39" s="7"/>
    </row>
    <row r="40" spans="3:10" x14ac:dyDescent="0.25">
      <c r="C40" s="17"/>
      <c r="H40" s="7"/>
      <c r="I40" s="7"/>
      <c r="J40" s="7"/>
    </row>
    <row r="41" spans="3:10" x14ac:dyDescent="0.25">
      <c r="C41" s="17"/>
      <c r="H41" s="7"/>
      <c r="I41" s="7"/>
      <c r="J41" s="7"/>
    </row>
    <row r="42" spans="3:10" x14ac:dyDescent="0.25">
      <c r="C42" s="17"/>
      <c r="H42" s="7"/>
      <c r="I42" s="7"/>
      <c r="J42" s="7"/>
    </row>
    <row r="43" spans="3:10" x14ac:dyDescent="0.25">
      <c r="C43" s="17"/>
      <c r="H43" s="7"/>
      <c r="I43" s="7"/>
      <c r="J43" s="7"/>
    </row>
    <row r="44" spans="3:10" x14ac:dyDescent="0.25">
      <c r="C44" s="17"/>
      <c r="H44" s="7"/>
      <c r="I44" s="7"/>
      <c r="J44" s="7"/>
    </row>
    <row r="45" spans="3:10" x14ac:dyDescent="0.25">
      <c r="C45" s="17"/>
      <c r="H45" s="7"/>
      <c r="I45" s="7"/>
      <c r="J45" s="7"/>
    </row>
    <row r="46" spans="3:10" x14ac:dyDescent="0.25">
      <c r="C46" s="17"/>
      <c r="H46" s="7"/>
      <c r="I46" s="7"/>
      <c r="J46" s="7"/>
    </row>
    <row r="47" spans="3:10" x14ac:dyDescent="0.25">
      <c r="C47" s="17"/>
      <c r="H47" s="7"/>
      <c r="I47" s="7"/>
      <c r="J47" s="7"/>
    </row>
    <row r="48" spans="3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C52" s="17"/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C56" s="17"/>
      <c r="H56" s="7"/>
      <c r="I56" s="7"/>
      <c r="J56" s="7"/>
    </row>
    <row r="57" spans="3:10" x14ac:dyDescent="0.25">
      <c r="C57" s="17"/>
      <c r="H57" s="7"/>
      <c r="I57" s="7"/>
      <c r="J57" s="7"/>
    </row>
    <row r="58" spans="3:10" x14ac:dyDescent="0.25">
      <c r="C58" s="17"/>
      <c r="H58" s="7"/>
      <c r="I58" s="7"/>
      <c r="J58" s="7"/>
    </row>
    <row r="59" spans="3:10" x14ac:dyDescent="0.25">
      <c r="C59" s="17"/>
      <c r="H59" s="7"/>
      <c r="I59" s="7"/>
      <c r="J59" s="7"/>
    </row>
    <row r="60" spans="3:10" x14ac:dyDescent="0.25">
      <c r="C60" s="17"/>
      <c r="H60" s="7"/>
      <c r="I60" s="7"/>
      <c r="J60" s="7"/>
    </row>
    <row r="61" spans="3:10" x14ac:dyDescent="0.25">
      <c r="C61" s="17"/>
      <c r="H61" s="7"/>
      <c r="I61" s="7"/>
      <c r="J61" s="7"/>
    </row>
    <row r="62" spans="3:10" x14ac:dyDescent="0.25">
      <c r="C62" s="17"/>
      <c r="H62" s="7"/>
      <c r="I62" s="7"/>
      <c r="J62" s="7"/>
    </row>
    <row r="63" spans="3:10" x14ac:dyDescent="0.25">
      <c r="H63" s="7"/>
      <c r="I63" s="7"/>
      <c r="J63" s="7"/>
    </row>
    <row r="64" spans="3:10" x14ac:dyDescent="0.25">
      <c r="H64" s="7"/>
      <c r="I64" s="7"/>
      <c r="J64" s="7"/>
    </row>
    <row r="65" spans="8:10" x14ac:dyDescent="0.25">
      <c r="H65" s="7"/>
      <c r="I65" s="7"/>
      <c r="J65" s="7"/>
    </row>
    <row r="66" spans="8:10" x14ac:dyDescent="0.25">
      <c r="H66" s="7"/>
      <c r="I66" s="7"/>
      <c r="J66" s="7"/>
    </row>
    <row r="67" spans="8:10" x14ac:dyDescent="0.25">
      <c r="H67" s="7"/>
      <c r="I67" s="7"/>
      <c r="J67" s="7"/>
    </row>
    <row r="68" spans="8:10" x14ac:dyDescent="0.25">
      <c r="H68" s="7"/>
      <c r="I68" s="7"/>
      <c r="J68" s="7"/>
    </row>
    <row r="69" spans="8:10" x14ac:dyDescent="0.25">
      <c r="H69" s="7"/>
      <c r="I69" s="7"/>
      <c r="J69" s="7"/>
    </row>
    <row r="70" spans="8:10" x14ac:dyDescent="0.25">
      <c r="H70" s="7"/>
      <c r="I70" s="7"/>
      <c r="J70" s="7"/>
    </row>
    <row r="71" spans="8:10" x14ac:dyDescent="0.25">
      <c r="H71" s="7"/>
      <c r="I71" s="7"/>
      <c r="J71" s="7"/>
    </row>
    <row r="72" spans="8:10" x14ac:dyDescent="0.25">
      <c r="H72" s="7"/>
      <c r="I72" s="7"/>
      <c r="J72" s="7"/>
    </row>
    <row r="73" spans="8:10" x14ac:dyDescent="0.25">
      <c r="H73" s="7"/>
      <c r="I73" s="7"/>
      <c r="J73" s="7"/>
    </row>
    <row r="74" spans="8:10" x14ac:dyDescent="0.25">
      <c r="H74" s="7"/>
      <c r="I74" s="7"/>
      <c r="J74" s="7"/>
    </row>
    <row r="75" spans="8:10" x14ac:dyDescent="0.25">
      <c r="H75" s="7"/>
      <c r="I75" s="7"/>
      <c r="J75" s="7"/>
    </row>
    <row r="76" spans="8:10" x14ac:dyDescent="0.25">
      <c r="H76" s="7"/>
      <c r="I76" s="7"/>
      <c r="J76" s="7"/>
    </row>
    <row r="77" spans="8:10" x14ac:dyDescent="0.25">
      <c r="H77" s="7"/>
      <c r="I77" s="7"/>
      <c r="J77" s="7"/>
    </row>
    <row r="78" spans="8:10" x14ac:dyDescent="0.25">
      <c r="H78" s="7"/>
      <c r="I78" s="7"/>
      <c r="J78" s="7"/>
    </row>
    <row r="79" spans="8:10" x14ac:dyDescent="0.25">
      <c r="H79" s="7"/>
      <c r="I79" s="7"/>
      <c r="J79" s="7"/>
    </row>
    <row r="80" spans="8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  <row r="111" spans="8:10" x14ac:dyDescent="0.25">
      <c r="H111" s="7"/>
      <c r="I111" s="7"/>
      <c r="J111" s="7"/>
    </row>
    <row r="112" spans="8:10" x14ac:dyDescent="0.25">
      <c r="H112" s="7"/>
      <c r="I112" s="7"/>
      <c r="J112" s="7"/>
    </row>
    <row r="113" spans="8:10" x14ac:dyDescent="0.25">
      <c r="H113" s="7"/>
      <c r="I113" s="7"/>
      <c r="J113" s="7"/>
    </row>
    <row r="114" spans="8:10" x14ac:dyDescent="0.25">
      <c r="H114" s="7"/>
      <c r="I114" s="7"/>
      <c r="J114" s="7"/>
    </row>
    <row r="115" spans="8:10" x14ac:dyDescent="0.25">
      <c r="H115" s="7"/>
      <c r="I115" s="7"/>
      <c r="J115" s="7"/>
    </row>
    <row r="116" spans="8:10" x14ac:dyDescent="0.25">
      <c r="H116" s="7"/>
      <c r="I116" s="7"/>
      <c r="J116" s="7"/>
    </row>
    <row r="117" spans="8:10" x14ac:dyDescent="0.25">
      <c r="H117" s="7"/>
      <c r="I117" s="7"/>
      <c r="J117" s="7"/>
    </row>
  </sheetData>
  <sheetProtection algorithmName="SHA-512" hashValue="JIzSjl2TRoCtp0R6ack9J5jVh/ldsCaFaEXHIy0KpLofiplVdxLGDZy9bPeUZbwH5uPEZqBHZmF2cGmlBFaq/Q==" saltValue="TJSNnwgV3WdgXLd2AuwecQ==" spinCount="100000" sheet="1" formatCells="0" formatColumns="0" formatRows="0" insertColumns="0" insertRows="0" insertHyperlinks="0" deleteColumns="0" deleteRows="0" sort="0" autoFilter="0" pivotTables="0"/>
  <mergeCells count="9">
    <mergeCell ref="A1:F1"/>
    <mergeCell ref="C4:D4"/>
    <mergeCell ref="B11:C11"/>
    <mergeCell ref="B12:C12"/>
    <mergeCell ref="B13:C13"/>
    <mergeCell ref="A7:F7"/>
    <mergeCell ref="B8:C8"/>
    <mergeCell ref="B9:C9"/>
    <mergeCell ref="B10:C10"/>
  </mergeCells>
  <phoneticPr fontId="10" type="noConversion"/>
  <dataValidations count="1">
    <dataValidation type="list" allowBlank="1" showInputMessage="1" showErrorMessage="1" sqref="C4:D4" xr:uid="{01947C47-FB03-4145-88BC-FF229268A70C}">
      <formula1>$G$1:$G$5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B3DBB-7EE2-4FF6-853E-3B4F6C9F1C1E}">
  <dimension ref="A1:AC110"/>
  <sheetViews>
    <sheetView view="pageLayout" zoomScaleNormal="100" workbookViewId="0">
      <selection activeCell="J1" sqref="J1:J1048576"/>
    </sheetView>
  </sheetViews>
  <sheetFormatPr defaultColWidth="8.85546875" defaultRowHeight="15.75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9" width="4.85546875" style="1" hidden="1" customWidth="1" outlineLevel="1"/>
    <col min="10" max="10" width="4.85546875" style="1" hidden="1" customWidth="1" collapsed="1"/>
    <col min="11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7" customHeight="1" x14ac:dyDescent="0.25">
      <c r="A1" s="63" t="str">
        <f>КД!A1</f>
        <v>Бюро Бойлер. IV 2025</v>
      </c>
      <c r="B1" s="63"/>
      <c r="C1" s="63"/>
      <c r="D1" s="63"/>
      <c r="E1" s="63"/>
      <c r="F1" s="63"/>
      <c r="G1" s="39" t="s">
        <v>30</v>
      </c>
      <c r="H1" s="44" t="s">
        <v>13</v>
      </c>
      <c r="I1" s="38">
        <v>4244</v>
      </c>
      <c r="J1" s="50"/>
      <c r="K1" s="51"/>
      <c r="L1" s="51"/>
      <c r="M1" s="51"/>
      <c r="N1" s="51"/>
      <c r="O1" s="51"/>
      <c r="P1" s="51"/>
      <c r="Q1" s="50"/>
      <c r="R1" s="50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28</v>
      </c>
      <c r="H2" s="44" t="s">
        <v>14</v>
      </c>
      <c r="I2" s="38">
        <v>4669</v>
      </c>
      <c r="J2" s="51"/>
      <c r="K2" s="51"/>
      <c r="L2" s="51"/>
      <c r="M2" s="51"/>
      <c r="N2" s="51"/>
      <c r="O2" s="51"/>
      <c r="P2" s="51"/>
      <c r="Q2" s="52"/>
      <c r="R2" s="51"/>
      <c r="S2" s="38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ht="22.7" customHeight="1" x14ac:dyDescent="0.25">
      <c r="A3" s="3">
        <v>1</v>
      </c>
      <c r="B3" s="49" t="s">
        <v>75</v>
      </c>
      <c r="C3" s="6" t="s">
        <v>19</v>
      </c>
      <c r="D3" s="21">
        <v>30</v>
      </c>
      <c r="E3" s="10" t="s">
        <v>20</v>
      </c>
      <c r="F3" s="12"/>
      <c r="G3" s="39" t="s">
        <v>29</v>
      </c>
      <c r="H3" s="44" t="s">
        <v>15</v>
      </c>
      <c r="I3" s="38">
        <v>5518</v>
      </c>
      <c r="J3" s="51"/>
      <c r="K3" s="51"/>
      <c r="L3" s="51"/>
      <c r="M3" s="51"/>
      <c r="N3" s="51"/>
      <c r="O3" s="51"/>
      <c r="P3" s="51"/>
      <c r="Q3" s="22"/>
      <c r="R3" s="51"/>
      <c r="S3" s="38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ht="84.95" customHeight="1" x14ac:dyDescent="0.25">
      <c r="A4" s="3">
        <v>2</v>
      </c>
      <c r="B4" s="4" t="s">
        <v>22</v>
      </c>
      <c r="C4" s="62" t="s">
        <v>30</v>
      </c>
      <c r="D4" s="62"/>
      <c r="E4" s="11" t="s">
        <v>7</v>
      </c>
      <c r="F4" s="12" t="s">
        <v>6</v>
      </c>
      <c r="G4" s="39" t="s">
        <v>26</v>
      </c>
      <c r="H4" s="38" t="s">
        <v>16</v>
      </c>
      <c r="I4" s="38">
        <v>6366</v>
      </c>
      <c r="J4" s="51"/>
      <c r="K4" s="51"/>
      <c r="L4" s="51"/>
      <c r="M4" s="51"/>
      <c r="N4" s="51"/>
      <c r="O4" s="51"/>
      <c r="P4" s="51"/>
      <c r="Q4" s="53"/>
      <c r="R4" s="51"/>
      <c r="S4" s="43"/>
      <c r="T4" s="60"/>
      <c r="U4" s="60"/>
      <c r="V4" s="14"/>
      <c r="W4" s="60"/>
      <c r="X4" s="60"/>
      <c r="Y4" s="60"/>
      <c r="Z4" s="60"/>
      <c r="AA4" s="15"/>
      <c r="AB4" s="60"/>
      <c r="AC4" s="60"/>
    </row>
    <row r="5" spans="1:29" ht="22.7" customHeight="1" x14ac:dyDescent="0.25">
      <c r="A5" s="3">
        <v>3</v>
      </c>
      <c r="B5" s="61" t="s">
        <v>76</v>
      </c>
      <c r="C5" s="8" t="s">
        <v>9</v>
      </c>
      <c r="D5" s="9">
        <f>INDEX(I1:I5,MATCH(C4,G1:G5,0))*D3*52.64/51.26</f>
        <v>130747.65509168943</v>
      </c>
      <c r="E5" s="34" t="s">
        <v>61</v>
      </c>
      <c r="F5" s="13"/>
      <c r="G5" s="39" t="s">
        <v>27</v>
      </c>
      <c r="H5" s="38" t="s">
        <v>17</v>
      </c>
      <c r="I5" s="57">
        <v>7215</v>
      </c>
      <c r="J5" s="51"/>
      <c r="K5" s="51"/>
      <c r="L5" s="54"/>
      <c r="M5" s="51"/>
      <c r="N5" s="51"/>
      <c r="O5" s="51"/>
      <c r="P5" s="51"/>
      <c r="Q5" s="51"/>
      <c r="R5" s="51"/>
      <c r="S5" s="43"/>
      <c r="T5" s="60"/>
      <c r="U5" s="60"/>
      <c r="V5" s="14"/>
      <c r="W5" s="60"/>
      <c r="X5" s="60"/>
      <c r="Y5" s="60"/>
      <c r="Z5" s="60"/>
      <c r="AA5" s="15"/>
      <c r="AB5" s="60"/>
      <c r="AC5" s="60"/>
    </row>
    <row r="6" spans="1:29" ht="22.7" customHeight="1" x14ac:dyDescent="0.25">
      <c r="A6" s="41"/>
      <c r="B6" s="41"/>
      <c r="G6" s="22"/>
      <c r="H6" s="22"/>
      <c r="I6" s="22"/>
      <c r="J6" s="51"/>
      <c r="K6" s="51"/>
      <c r="L6" s="54"/>
      <c r="M6" s="51"/>
      <c r="N6" s="51"/>
      <c r="O6" s="51"/>
      <c r="P6" s="51"/>
      <c r="Q6" s="51"/>
      <c r="R6" s="51"/>
      <c r="S6" s="43"/>
      <c r="T6" s="60"/>
      <c r="U6" s="60"/>
      <c r="V6" s="14"/>
      <c r="W6" s="60"/>
      <c r="X6" s="60"/>
      <c r="Y6" s="60"/>
      <c r="Z6" s="60"/>
      <c r="AA6" s="15"/>
      <c r="AB6" s="60"/>
      <c r="AC6" s="60"/>
    </row>
    <row r="7" spans="1:29" ht="22.7" customHeight="1" x14ac:dyDescent="0.25">
      <c r="A7" s="30"/>
      <c r="B7" s="29"/>
      <c r="C7" s="28"/>
      <c r="D7" s="28"/>
      <c r="E7" s="28"/>
      <c r="F7" s="28"/>
      <c r="G7" s="19"/>
      <c r="H7" s="48"/>
      <c r="I7" s="48"/>
      <c r="J7" s="48"/>
      <c r="K7" s="22"/>
      <c r="L7" s="22"/>
      <c r="M7" s="22"/>
      <c r="N7" s="22"/>
      <c r="O7" s="22"/>
      <c r="P7" s="22"/>
      <c r="Q7" s="22"/>
    </row>
    <row r="8" spans="1:29" ht="22.7" customHeight="1" x14ac:dyDescent="0.25">
      <c r="A8" s="30"/>
      <c r="B8" s="29"/>
      <c r="C8" s="28"/>
      <c r="D8" s="28"/>
      <c r="E8" s="28"/>
      <c r="F8" s="28"/>
      <c r="G8" s="19"/>
      <c r="H8" s="48"/>
      <c r="I8" s="48"/>
      <c r="J8" s="48"/>
      <c r="K8" s="22"/>
      <c r="L8" s="22"/>
      <c r="M8" s="22"/>
      <c r="N8" s="22"/>
      <c r="O8" s="22"/>
      <c r="P8" s="22"/>
      <c r="Q8" s="22"/>
    </row>
    <row r="9" spans="1:29" ht="22.7" customHeight="1" x14ac:dyDescent="0.25">
      <c r="A9" s="28"/>
      <c r="B9" s="28"/>
      <c r="C9" s="30"/>
      <c r="D9" s="28"/>
      <c r="E9" s="28"/>
      <c r="F9" s="28"/>
      <c r="G9" s="19"/>
      <c r="H9" s="7"/>
      <c r="I9" s="7"/>
      <c r="J9" s="7"/>
    </row>
    <row r="10" spans="1:29" ht="22.7" customHeight="1" x14ac:dyDescent="0.25">
      <c r="A10" s="28"/>
      <c r="B10" s="28"/>
      <c r="C10" s="30"/>
      <c r="D10" s="28"/>
      <c r="E10" s="28"/>
      <c r="F10" s="28"/>
      <c r="G10" s="19"/>
      <c r="H10" s="7"/>
      <c r="I10" s="7"/>
      <c r="J10" s="7"/>
    </row>
    <row r="11" spans="1:29" ht="22.7" customHeight="1" x14ac:dyDescent="0.25">
      <c r="A11" s="28"/>
      <c r="B11" s="28"/>
      <c r="C11" s="30"/>
      <c r="D11" s="28"/>
      <c r="E11" s="28"/>
      <c r="F11" s="28"/>
      <c r="G11" s="19"/>
      <c r="H11" s="7"/>
      <c r="I11" s="7"/>
      <c r="J11" s="7"/>
    </row>
    <row r="12" spans="1:29" ht="22.7" customHeight="1" x14ac:dyDescent="0.25">
      <c r="A12" s="28"/>
      <c r="B12" s="28"/>
      <c r="C12" s="28"/>
      <c r="D12" s="28"/>
      <c r="E12" s="28"/>
      <c r="F12" s="28"/>
      <c r="G12" s="19"/>
      <c r="H12" s="7"/>
      <c r="I12" s="7"/>
      <c r="J12" s="7"/>
    </row>
    <row r="13" spans="1:29" ht="22.7" customHeight="1" x14ac:dyDescent="0.25">
      <c r="A13" s="28"/>
      <c r="B13" s="28"/>
      <c r="C13" s="30"/>
      <c r="D13" s="28"/>
      <c r="E13" s="28"/>
      <c r="F13" s="28"/>
      <c r="H13" s="7"/>
      <c r="I13" s="7"/>
      <c r="J13" s="7"/>
    </row>
    <row r="14" spans="1:29" ht="22.7" customHeight="1" x14ac:dyDescent="0.25">
      <c r="C14" s="17"/>
      <c r="H14" s="7"/>
      <c r="I14" s="7"/>
      <c r="J14" s="7"/>
    </row>
    <row r="15" spans="1:29" ht="22.7" customHeight="1" x14ac:dyDescent="0.25">
      <c r="C15" s="17"/>
      <c r="H15" s="7"/>
      <c r="I15" s="7"/>
      <c r="J15" s="7"/>
    </row>
    <row r="16" spans="1:29" ht="22.7" customHeight="1" x14ac:dyDescent="0.25">
      <c r="C16" s="17"/>
      <c r="H16" s="7"/>
      <c r="I16" s="7"/>
      <c r="J16" s="7"/>
    </row>
    <row r="17" spans="3:10" ht="22.7" customHeight="1" x14ac:dyDescent="0.25">
      <c r="H17" s="7"/>
      <c r="I17" s="7"/>
      <c r="J17" s="7"/>
    </row>
    <row r="18" spans="3:10" ht="22.7" customHeight="1" x14ac:dyDescent="0.25">
      <c r="C18" s="17"/>
      <c r="H18" s="7"/>
      <c r="I18" s="7"/>
      <c r="J18" s="7"/>
    </row>
    <row r="19" spans="3:10" ht="22.7" customHeight="1" x14ac:dyDescent="0.25">
      <c r="C19" s="17"/>
      <c r="H19" s="7"/>
      <c r="I19" s="7"/>
      <c r="J19" s="7"/>
    </row>
    <row r="20" spans="3:10" ht="22.7" customHeight="1" x14ac:dyDescent="0.25">
      <c r="C20" s="17"/>
      <c r="H20" s="7"/>
      <c r="I20" s="7"/>
      <c r="J20" s="7"/>
    </row>
    <row r="21" spans="3:10" ht="22.7" customHeight="1" x14ac:dyDescent="0.25">
      <c r="C21" s="17"/>
      <c r="H21" s="7"/>
      <c r="I21" s="7"/>
      <c r="J21" s="7"/>
    </row>
    <row r="22" spans="3:10" ht="22.7" customHeight="1" x14ac:dyDescent="0.25">
      <c r="H22" s="7"/>
      <c r="I22" s="7"/>
      <c r="J22" s="7"/>
    </row>
    <row r="23" spans="3:10" ht="22.7" customHeight="1" x14ac:dyDescent="0.25">
      <c r="C23" s="17"/>
      <c r="H23" s="7"/>
      <c r="I23" s="7"/>
      <c r="J23" s="7"/>
    </row>
    <row r="24" spans="3:10" ht="22.7" customHeight="1" x14ac:dyDescent="0.25">
      <c r="C24" s="17"/>
      <c r="H24" s="7"/>
      <c r="I24" s="7"/>
      <c r="J24" s="7"/>
    </row>
    <row r="25" spans="3:10" ht="22.7" customHeight="1" x14ac:dyDescent="0.25">
      <c r="C25" s="17"/>
      <c r="H25" s="7"/>
      <c r="I25" s="7"/>
      <c r="J25" s="7"/>
    </row>
    <row r="26" spans="3:10" ht="22.7" customHeight="1" x14ac:dyDescent="0.25">
      <c r="C26" s="17"/>
      <c r="H26" s="7"/>
      <c r="I26" s="7"/>
      <c r="J26" s="7"/>
    </row>
    <row r="27" spans="3:10" ht="22.7" customHeight="1" x14ac:dyDescent="0.25">
      <c r="H27" s="7"/>
      <c r="I27" s="7"/>
      <c r="J27" s="7"/>
    </row>
    <row r="28" spans="3:10" ht="22.7" customHeight="1" x14ac:dyDescent="0.25">
      <c r="C28" s="17"/>
      <c r="H28" s="7"/>
      <c r="I28" s="7"/>
      <c r="J28" s="7"/>
    </row>
    <row r="29" spans="3:10" ht="22.7" customHeight="1" x14ac:dyDescent="0.25">
      <c r="C29" s="17"/>
      <c r="H29" s="7"/>
      <c r="I29" s="7"/>
      <c r="J29" s="7"/>
    </row>
    <row r="30" spans="3:10" ht="22.7" customHeight="1" x14ac:dyDescent="0.25">
      <c r="C30" s="17"/>
      <c r="H30" s="7"/>
      <c r="I30" s="7"/>
      <c r="J30" s="7"/>
    </row>
    <row r="31" spans="3:10" ht="22.7" customHeight="1" x14ac:dyDescent="0.25">
      <c r="C31" s="17"/>
      <c r="H31" s="7"/>
      <c r="I31" s="7"/>
      <c r="J31" s="7"/>
    </row>
    <row r="32" spans="3:10" ht="22.7" customHeight="1" x14ac:dyDescent="0.25">
      <c r="H32" s="7"/>
      <c r="I32" s="7"/>
      <c r="J32" s="7"/>
    </row>
    <row r="33" spans="3:10" ht="22.7" customHeight="1" x14ac:dyDescent="0.25">
      <c r="C33" s="17"/>
      <c r="H33" s="7"/>
      <c r="I33" s="7"/>
      <c r="J33" s="7"/>
    </row>
    <row r="34" spans="3:10" ht="22.7" customHeight="1" x14ac:dyDescent="0.25">
      <c r="C34" s="17"/>
      <c r="H34" s="7"/>
      <c r="I34" s="7"/>
      <c r="J34" s="7"/>
    </row>
    <row r="35" spans="3:10" ht="22.7" customHeight="1" x14ac:dyDescent="0.25">
      <c r="C35" s="17"/>
      <c r="H35" s="7"/>
      <c r="I35" s="7"/>
      <c r="J35" s="7"/>
    </row>
    <row r="36" spans="3:10" ht="22.7" customHeight="1" x14ac:dyDescent="0.25">
      <c r="C36" s="17"/>
      <c r="H36" s="7"/>
      <c r="I36" s="7"/>
      <c r="J36" s="7"/>
    </row>
    <row r="37" spans="3:10" ht="22.7" customHeight="1" x14ac:dyDescent="0.25">
      <c r="C37" s="17"/>
      <c r="H37" s="7"/>
      <c r="I37" s="7"/>
      <c r="J37" s="7"/>
    </row>
    <row r="38" spans="3:10" ht="22.7" customHeight="1" x14ac:dyDescent="0.25">
      <c r="C38" s="17"/>
      <c r="H38" s="7"/>
      <c r="I38" s="7"/>
      <c r="J38" s="7"/>
    </row>
    <row r="39" spans="3:10" ht="22.7" customHeight="1" x14ac:dyDescent="0.25">
      <c r="C39" s="17"/>
      <c r="H39" s="7"/>
      <c r="I39" s="7"/>
      <c r="J39" s="7"/>
    </row>
    <row r="40" spans="3:10" ht="22.7" customHeight="1" x14ac:dyDescent="0.25">
      <c r="C40" s="17"/>
      <c r="H40" s="7"/>
      <c r="I40" s="7"/>
      <c r="J40" s="7"/>
    </row>
    <row r="41" spans="3:10" x14ac:dyDescent="0.25">
      <c r="C41" s="17"/>
      <c r="H41" s="7"/>
      <c r="I41" s="7"/>
      <c r="J41" s="7"/>
    </row>
    <row r="42" spans="3:10" x14ac:dyDescent="0.25">
      <c r="C42" s="17"/>
      <c r="H42" s="7"/>
      <c r="I42" s="7"/>
      <c r="J42" s="7"/>
    </row>
    <row r="43" spans="3:10" x14ac:dyDescent="0.25">
      <c r="C43" s="17"/>
      <c r="H43" s="7"/>
      <c r="I43" s="7"/>
      <c r="J43" s="7"/>
    </row>
    <row r="44" spans="3:10" x14ac:dyDescent="0.25">
      <c r="C44" s="17"/>
      <c r="H44" s="7"/>
      <c r="I44" s="7"/>
      <c r="J44" s="7"/>
    </row>
    <row r="45" spans="3:10" x14ac:dyDescent="0.25">
      <c r="C45" s="17"/>
      <c r="H45" s="7"/>
      <c r="I45" s="7"/>
      <c r="J45" s="7"/>
    </row>
    <row r="46" spans="3:10" x14ac:dyDescent="0.25">
      <c r="C46" s="17"/>
      <c r="H46" s="7"/>
      <c r="I46" s="7"/>
      <c r="J46" s="7"/>
    </row>
    <row r="47" spans="3:10" x14ac:dyDescent="0.25">
      <c r="C47" s="17"/>
      <c r="H47" s="7"/>
      <c r="I47" s="7"/>
      <c r="J47" s="7"/>
    </row>
    <row r="48" spans="3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C52" s="17"/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H56" s="7"/>
      <c r="I56" s="7"/>
      <c r="J56" s="7"/>
    </row>
    <row r="57" spans="3:10" x14ac:dyDescent="0.25">
      <c r="H57" s="7"/>
      <c r="I57" s="7"/>
      <c r="J57" s="7"/>
    </row>
    <row r="58" spans="3:10" x14ac:dyDescent="0.25">
      <c r="H58" s="7"/>
      <c r="I58" s="7"/>
      <c r="J58" s="7"/>
    </row>
    <row r="59" spans="3:10" x14ac:dyDescent="0.25">
      <c r="H59" s="7"/>
      <c r="I59" s="7"/>
      <c r="J59" s="7"/>
    </row>
    <row r="60" spans="3:10" x14ac:dyDescent="0.25">
      <c r="H60" s="7"/>
      <c r="I60" s="7"/>
      <c r="J60" s="7"/>
    </row>
    <row r="61" spans="3:10" x14ac:dyDescent="0.25">
      <c r="H61" s="7"/>
      <c r="I61" s="7"/>
      <c r="J61" s="7"/>
    </row>
    <row r="62" spans="3:10" x14ac:dyDescent="0.25">
      <c r="H62" s="7"/>
      <c r="I62" s="7"/>
      <c r="J62" s="7"/>
    </row>
    <row r="63" spans="3:10" x14ac:dyDescent="0.25">
      <c r="H63" s="7"/>
      <c r="I63" s="7"/>
      <c r="J63" s="7"/>
    </row>
    <row r="64" spans="3:10" x14ac:dyDescent="0.25">
      <c r="H64" s="7"/>
      <c r="I64" s="7"/>
      <c r="J64" s="7"/>
    </row>
    <row r="65" spans="8:10" x14ac:dyDescent="0.25">
      <c r="H65" s="7"/>
      <c r="I65" s="7"/>
      <c r="J65" s="7"/>
    </row>
    <row r="66" spans="8:10" x14ac:dyDescent="0.25">
      <c r="H66" s="7"/>
      <c r="I66" s="7"/>
      <c r="J66" s="7"/>
    </row>
    <row r="67" spans="8:10" x14ac:dyDescent="0.25">
      <c r="H67" s="7"/>
      <c r="I67" s="7"/>
      <c r="J67" s="7"/>
    </row>
    <row r="68" spans="8:10" x14ac:dyDescent="0.25">
      <c r="H68" s="7"/>
      <c r="I68" s="7"/>
      <c r="J68" s="7"/>
    </row>
    <row r="69" spans="8:10" x14ac:dyDescent="0.25">
      <c r="H69" s="7"/>
      <c r="I69" s="7"/>
      <c r="J69" s="7"/>
    </row>
    <row r="70" spans="8:10" x14ac:dyDescent="0.25">
      <c r="H70" s="7"/>
      <c r="I70" s="7"/>
      <c r="J70" s="7"/>
    </row>
    <row r="71" spans="8:10" x14ac:dyDescent="0.25">
      <c r="H71" s="7"/>
      <c r="I71" s="7"/>
      <c r="J71" s="7"/>
    </row>
    <row r="72" spans="8:10" x14ac:dyDescent="0.25">
      <c r="H72" s="7"/>
      <c r="I72" s="7"/>
      <c r="J72" s="7"/>
    </row>
    <row r="73" spans="8:10" x14ac:dyDescent="0.25">
      <c r="H73" s="7"/>
      <c r="I73" s="7"/>
      <c r="J73" s="7"/>
    </row>
    <row r="74" spans="8:10" x14ac:dyDescent="0.25">
      <c r="H74" s="7"/>
      <c r="I74" s="7"/>
      <c r="J74" s="7"/>
    </row>
    <row r="75" spans="8:10" x14ac:dyDescent="0.25">
      <c r="H75" s="7"/>
      <c r="I75" s="7"/>
      <c r="J75" s="7"/>
    </row>
    <row r="76" spans="8:10" x14ac:dyDescent="0.25">
      <c r="H76" s="7"/>
      <c r="I76" s="7"/>
      <c r="J76" s="7"/>
    </row>
    <row r="77" spans="8:10" x14ac:dyDescent="0.25">
      <c r="H77" s="7"/>
      <c r="I77" s="7"/>
      <c r="J77" s="7"/>
    </row>
    <row r="78" spans="8:10" x14ac:dyDescent="0.25">
      <c r="H78" s="7"/>
      <c r="I78" s="7"/>
      <c r="J78" s="7"/>
    </row>
    <row r="79" spans="8:10" x14ac:dyDescent="0.25">
      <c r="H79" s="7"/>
      <c r="I79" s="7"/>
      <c r="J79" s="7"/>
    </row>
    <row r="80" spans="8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</sheetData>
  <sheetProtection algorithmName="SHA-512" hashValue="EUG9xrzTc3Pgs7MkLOzl1fSbQsbpabRdW0mLMID+RFJryHLW9jz+aE/nTSO0wcVD0u2u0OsLjfrAdh6ngWI9vA==" saltValue="CPNbkcIjaC/7aBHwUEhIGQ==" spinCount="100000" sheet="1" formatCells="0" formatColumns="0" formatRows="0" insertColumns="0" insertRows="0" insertHyperlinks="0" deleteColumns="0" deleteRows="0" sort="0" autoFilter="0" pivotTables="0"/>
  <mergeCells count="2">
    <mergeCell ref="A1:F1"/>
    <mergeCell ref="C4:D4"/>
  </mergeCells>
  <dataValidations count="1">
    <dataValidation type="list" allowBlank="1" showInputMessage="1" showErrorMessage="1" sqref="C4:D4" xr:uid="{BC52AC74-F8FC-4367-A07F-CADE5AE881B5}">
      <formula1>$G$1:$G$5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764D3-3BC1-4C0C-949D-EC24D280D60C}">
  <dimension ref="A1:AC110"/>
  <sheetViews>
    <sheetView view="pageLayout" zoomScaleNormal="100" workbookViewId="0">
      <selection activeCell="C11" sqref="C11"/>
    </sheetView>
  </sheetViews>
  <sheetFormatPr defaultColWidth="8.85546875" defaultRowHeight="15.75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9" width="4.85546875" style="1" hidden="1" customWidth="1" outlineLevel="1"/>
    <col min="10" max="10" width="4.85546875" style="1" hidden="1" customWidth="1" collapsed="1"/>
    <col min="11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7" customHeight="1" x14ac:dyDescent="0.25">
      <c r="A1" s="63" t="str">
        <f>КД!A1</f>
        <v>Бюро Бойлер. IV 2025</v>
      </c>
      <c r="B1" s="63"/>
      <c r="C1" s="63"/>
      <c r="D1" s="63"/>
      <c r="E1" s="63"/>
      <c r="F1" s="63"/>
      <c r="G1" s="39" t="s">
        <v>30</v>
      </c>
      <c r="H1" s="44" t="s">
        <v>13</v>
      </c>
      <c r="I1" s="38">
        <v>4060</v>
      </c>
      <c r="J1" s="50"/>
      <c r="K1" s="51"/>
      <c r="L1" s="51"/>
      <c r="M1" s="51"/>
      <c r="N1" s="51"/>
      <c r="O1" s="51"/>
      <c r="P1" s="51"/>
      <c r="Q1" s="50"/>
      <c r="R1" s="50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28</v>
      </c>
      <c r="H2" s="44" t="s">
        <v>14</v>
      </c>
      <c r="I2" s="38">
        <v>4466</v>
      </c>
      <c r="J2" s="51"/>
      <c r="K2" s="51"/>
      <c r="L2" s="51"/>
      <c r="M2" s="51"/>
      <c r="N2" s="51"/>
      <c r="O2" s="51"/>
      <c r="P2" s="51"/>
      <c r="Q2" s="52"/>
      <c r="R2" s="51"/>
      <c r="S2" s="38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ht="22.7" customHeight="1" x14ac:dyDescent="0.25">
      <c r="A3" s="3">
        <v>1</v>
      </c>
      <c r="B3" s="49" t="s">
        <v>77</v>
      </c>
      <c r="C3" s="6" t="s">
        <v>19</v>
      </c>
      <c r="D3" s="21">
        <v>30</v>
      </c>
      <c r="E3" s="10" t="s">
        <v>20</v>
      </c>
      <c r="F3" s="12"/>
      <c r="G3" s="39" t="s">
        <v>29</v>
      </c>
      <c r="H3" s="44" t="s">
        <v>15</v>
      </c>
      <c r="I3" s="38">
        <v>5278</v>
      </c>
      <c r="J3" s="51"/>
      <c r="K3" s="51"/>
      <c r="L3" s="51"/>
      <c r="M3" s="51"/>
      <c r="N3" s="51"/>
      <c r="O3" s="51"/>
      <c r="P3" s="51"/>
      <c r="Q3" s="22"/>
      <c r="R3" s="51"/>
      <c r="S3" s="38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ht="84.95" customHeight="1" x14ac:dyDescent="0.25">
      <c r="A4" s="3">
        <v>2</v>
      </c>
      <c r="B4" s="4" t="s">
        <v>22</v>
      </c>
      <c r="C4" s="62" t="s">
        <v>30</v>
      </c>
      <c r="D4" s="62"/>
      <c r="E4" s="11" t="s">
        <v>7</v>
      </c>
      <c r="F4" s="12" t="s">
        <v>6</v>
      </c>
      <c r="G4" s="39" t="s">
        <v>26</v>
      </c>
      <c r="H4" s="38" t="s">
        <v>16</v>
      </c>
      <c r="I4" s="38">
        <v>6090</v>
      </c>
      <c r="J4" s="51"/>
      <c r="K4" s="51"/>
      <c r="L4" s="51"/>
      <c r="M4" s="51"/>
      <c r="N4" s="51"/>
      <c r="O4" s="51"/>
      <c r="P4" s="51"/>
      <c r="Q4" s="53"/>
      <c r="R4" s="51"/>
      <c r="S4" s="43"/>
      <c r="T4" s="60"/>
      <c r="U4" s="60"/>
      <c r="V4" s="14"/>
      <c r="W4" s="60"/>
      <c r="X4" s="60"/>
      <c r="Y4" s="60"/>
      <c r="Z4" s="60"/>
      <c r="AA4" s="15"/>
      <c r="AB4" s="60"/>
      <c r="AC4" s="60"/>
    </row>
    <row r="5" spans="1:29" ht="22.7" customHeight="1" x14ac:dyDescent="0.25">
      <c r="A5" s="3">
        <v>3</v>
      </c>
      <c r="B5" s="61" t="s">
        <v>78</v>
      </c>
      <c r="C5" s="8" t="s">
        <v>9</v>
      </c>
      <c r="D5" s="9">
        <f>INDEX(I1:I5,MATCH(C4,G1:G5,0))*D3*52.64/51.26</f>
        <v>125079.04799063598</v>
      </c>
      <c r="E5" s="34" t="s">
        <v>61</v>
      </c>
      <c r="F5" s="13"/>
      <c r="G5" s="39" t="s">
        <v>27</v>
      </c>
      <c r="H5" s="38" t="s">
        <v>17</v>
      </c>
      <c r="I5" s="57">
        <v>6902</v>
      </c>
      <c r="J5" s="51"/>
      <c r="K5" s="51"/>
      <c r="L5" s="54"/>
      <c r="M5" s="51"/>
      <c r="N5" s="51"/>
      <c r="O5" s="51"/>
      <c r="P5" s="51"/>
      <c r="Q5" s="51"/>
      <c r="R5" s="51"/>
      <c r="S5" s="43"/>
      <c r="T5" s="60"/>
      <c r="U5" s="60"/>
      <c r="V5" s="14"/>
      <c r="W5" s="60"/>
      <c r="X5" s="60"/>
      <c r="Y5" s="60"/>
      <c r="Z5" s="60"/>
      <c r="AA5" s="15"/>
      <c r="AB5" s="60"/>
      <c r="AC5" s="60"/>
    </row>
    <row r="6" spans="1:29" ht="22.7" customHeight="1" x14ac:dyDescent="0.25">
      <c r="A6" s="41"/>
      <c r="B6" s="41"/>
      <c r="G6" s="22"/>
      <c r="H6" s="22"/>
      <c r="I6" s="22"/>
      <c r="J6" s="51"/>
      <c r="K6" s="51"/>
      <c r="L6" s="54"/>
      <c r="M6" s="51"/>
      <c r="N6" s="51"/>
      <c r="O6" s="51"/>
      <c r="P6" s="51"/>
      <c r="Q6" s="51"/>
      <c r="R6" s="51"/>
      <c r="S6" s="43"/>
      <c r="T6" s="60"/>
      <c r="U6" s="60"/>
      <c r="V6" s="14"/>
      <c r="W6" s="60"/>
      <c r="X6" s="60"/>
      <c r="Y6" s="60"/>
      <c r="Z6" s="60"/>
      <c r="AA6" s="15"/>
      <c r="AB6" s="60"/>
      <c r="AC6" s="60"/>
    </row>
    <row r="7" spans="1:29" ht="22.7" customHeight="1" x14ac:dyDescent="0.25">
      <c r="A7" s="30"/>
      <c r="B7" s="29"/>
      <c r="C7" s="28"/>
      <c r="D7" s="28"/>
      <c r="E7" s="28"/>
      <c r="F7" s="28"/>
      <c r="G7" s="19"/>
      <c r="H7" s="48"/>
      <c r="I7" s="48"/>
      <c r="J7" s="48"/>
      <c r="K7" s="22"/>
      <c r="L7" s="22"/>
      <c r="M7" s="22"/>
      <c r="N7" s="22"/>
      <c r="O7" s="22"/>
      <c r="P7" s="22"/>
      <c r="Q7" s="22"/>
    </row>
    <row r="8" spans="1:29" ht="22.7" customHeight="1" x14ac:dyDescent="0.25">
      <c r="A8" s="30"/>
      <c r="B8" s="29"/>
      <c r="C8" s="28"/>
      <c r="D8" s="28"/>
      <c r="E8" s="28"/>
      <c r="F8" s="28"/>
      <c r="G8" s="19"/>
      <c r="H8" s="48"/>
      <c r="I8" s="48"/>
      <c r="J8" s="48"/>
      <c r="K8" s="22"/>
      <c r="L8" s="22"/>
      <c r="M8" s="22"/>
      <c r="N8" s="22"/>
      <c r="O8" s="22"/>
      <c r="P8" s="22"/>
      <c r="Q8" s="22"/>
    </row>
    <row r="9" spans="1:29" ht="22.7" customHeight="1" x14ac:dyDescent="0.25">
      <c r="A9" s="28"/>
      <c r="B9" s="28"/>
      <c r="C9" s="30"/>
      <c r="D9" s="28"/>
      <c r="E9" s="28"/>
      <c r="F9" s="28"/>
      <c r="G9" s="19"/>
      <c r="H9" s="7"/>
      <c r="I9" s="7"/>
      <c r="J9" s="7"/>
    </row>
    <row r="10" spans="1:29" ht="22.7" customHeight="1" x14ac:dyDescent="0.25">
      <c r="A10" s="28"/>
      <c r="B10" s="28"/>
      <c r="C10" s="30"/>
      <c r="D10" s="28"/>
      <c r="E10" s="28"/>
      <c r="F10" s="28"/>
      <c r="G10" s="19"/>
      <c r="H10" s="7"/>
      <c r="I10" s="7"/>
      <c r="J10" s="7"/>
    </row>
    <row r="11" spans="1:29" ht="22.7" customHeight="1" x14ac:dyDescent="0.25">
      <c r="A11" s="28"/>
      <c r="B11" s="28"/>
      <c r="C11" s="30"/>
      <c r="D11" s="28"/>
      <c r="E11" s="28"/>
      <c r="F11" s="28"/>
      <c r="G11" s="19"/>
      <c r="H11" s="7"/>
      <c r="I11" s="7"/>
      <c r="J11" s="7"/>
    </row>
    <row r="12" spans="1:29" ht="22.7" customHeight="1" x14ac:dyDescent="0.25">
      <c r="A12" s="28"/>
      <c r="B12" s="28"/>
      <c r="C12" s="28"/>
      <c r="D12" s="28"/>
      <c r="E12" s="28"/>
      <c r="F12" s="28"/>
      <c r="G12" s="19"/>
      <c r="H12" s="7"/>
      <c r="I12" s="7"/>
      <c r="J12" s="7"/>
    </row>
    <row r="13" spans="1:29" ht="22.7" customHeight="1" x14ac:dyDescent="0.25">
      <c r="A13" s="28"/>
      <c r="B13" s="28"/>
      <c r="C13" s="30"/>
      <c r="D13" s="28"/>
      <c r="E13" s="28"/>
      <c r="F13" s="28"/>
      <c r="H13" s="7"/>
      <c r="I13" s="7"/>
      <c r="J13" s="7"/>
    </row>
    <row r="14" spans="1:29" ht="22.7" customHeight="1" x14ac:dyDescent="0.25">
      <c r="C14" s="17"/>
      <c r="H14" s="7"/>
      <c r="I14" s="7"/>
      <c r="J14" s="7"/>
    </row>
    <row r="15" spans="1:29" ht="22.7" customHeight="1" x14ac:dyDescent="0.25">
      <c r="C15" s="17"/>
      <c r="H15" s="7"/>
      <c r="I15" s="7"/>
      <c r="J15" s="7"/>
    </row>
    <row r="16" spans="1:29" ht="22.7" customHeight="1" x14ac:dyDescent="0.25">
      <c r="C16" s="17"/>
      <c r="H16" s="7"/>
      <c r="I16" s="7"/>
      <c r="J16" s="7"/>
    </row>
    <row r="17" spans="3:10" ht="22.7" customHeight="1" x14ac:dyDescent="0.25">
      <c r="H17" s="7"/>
      <c r="I17" s="7"/>
      <c r="J17" s="7"/>
    </row>
    <row r="18" spans="3:10" ht="22.7" customHeight="1" x14ac:dyDescent="0.25">
      <c r="C18" s="17"/>
      <c r="H18" s="7"/>
      <c r="I18" s="7"/>
      <c r="J18" s="7"/>
    </row>
    <row r="19" spans="3:10" ht="22.7" customHeight="1" x14ac:dyDescent="0.25">
      <c r="C19" s="17"/>
      <c r="H19" s="7"/>
      <c r="I19" s="7"/>
      <c r="J19" s="7"/>
    </row>
    <row r="20" spans="3:10" ht="22.7" customHeight="1" x14ac:dyDescent="0.25">
      <c r="C20" s="17"/>
      <c r="H20" s="7"/>
      <c r="I20" s="7"/>
      <c r="J20" s="7"/>
    </row>
    <row r="21" spans="3:10" ht="22.7" customHeight="1" x14ac:dyDescent="0.25">
      <c r="C21" s="17"/>
      <c r="H21" s="7"/>
      <c r="I21" s="7"/>
      <c r="J21" s="7"/>
    </row>
    <row r="22" spans="3:10" ht="22.7" customHeight="1" x14ac:dyDescent="0.25">
      <c r="H22" s="7"/>
      <c r="I22" s="7"/>
      <c r="J22" s="7"/>
    </row>
    <row r="23" spans="3:10" ht="22.7" customHeight="1" x14ac:dyDescent="0.25">
      <c r="C23" s="17"/>
      <c r="H23" s="7"/>
      <c r="I23" s="7"/>
      <c r="J23" s="7"/>
    </row>
    <row r="24" spans="3:10" ht="22.7" customHeight="1" x14ac:dyDescent="0.25">
      <c r="C24" s="17"/>
      <c r="H24" s="7"/>
      <c r="I24" s="7"/>
      <c r="J24" s="7"/>
    </row>
    <row r="25" spans="3:10" ht="22.7" customHeight="1" x14ac:dyDescent="0.25">
      <c r="C25" s="17"/>
      <c r="H25" s="7"/>
      <c r="I25" s="7"/>
      <c r="J25" s="7"/>
    </row>
    <row r="26" spans="3:10" ht="22.7" customHeight="1" x14ac:dyDescent="0.25">
      <c r="C26" s="17"/>
      <c r="H26" s="7"/>
      <c r="I26" s="7"/>
      <c r="J26" s="7"/>
    </row>
    <row r="27" spans="3:10" ht="22.7" customHeight="1" x14ac:dyDescent="0.25">
      <c r="H27" s="7"/>
      <c r="I27" s="7"/>
      <c r="J27" s="7"/>
    </row>
    <row r="28" spans="3:10" ht="22.7" customHeight="1" x14ac:dyDescent="0.25">
      <c r="C28" s="17"/>
      <c r="H28" s="7"/>
      <c r="I28" s="7"/>
      <c r="J28" s="7"/>
    </row>
    <row r="29" spans="3:10" ht="22.7" customHeight="1" x14ac:dyDescent="0.25">
      <c r="C29" s="17"/>
      <c r="H29" s="7"/>
      <c r="I29" s="7"/>
      <c r="J29" s="7"/>
    </row>
    <row r="30" spans="3:10" ht="22.7" customHeight="1" x14ac:dyDescent="0.25">
      <c r="C30" s="17"/>
      <c r="H30" s="7"/>
      <c r="I30" s="7"/>
      <c r="J30" s="7"/>
    </row>
    <row r="31" spans="3:10" ht="22.7" customHeight="1" x14ac:dyDescent="0.25">
      <c r="C31" s="17"/>
      <c r="H31" s="7"/>
      <c r="I31" s="7"/>
      <c r="J31" s="7"/>
    </row>
    <row r="32" spans="3:10" ht="22.7" customHeight="1" x14ac:dyDescent="0.25">
      <c r="H32" s="7"/>
      <c r="I32" s="7"/>
      <c r="J32" s="7"/>
    </row>
    <row r="33" spans="3:10" ht="22.7" customHeight="1" x14ac:dyDescent="0.25">
      <c r="C33" s="17"/>
      <c r="H33" s="7"/>
      <c r="I33" s="7"/>
      <c r="J33" s="7"/>
    </row>
    <row r="34" spans="3:10" ht="22.7" customHeight="1" x14ac:dyDescent="0.25">
      <c r="C34" s="17"/>
      <c r="H34" s="7"/>
      <c r="I34" s="7"/>
      <c r="J34" s="7"/>
    </row>
    <row r="35" spans="3:10" ht="22.7" customHeight="1" x14ac:dyDescent="0.25">
      <c r="C35" s="17"/>
      <c r="H35" s="7"/>
      <c r="I35" s="7"/>
      <c r="J35" s="7"/>
    </row>
    <row r="36" spans="3:10" ht="22.7" customHeight="1" x14ac:dyDescent="0.25">
      <c r="C36" s="17"/>
      <c r="H36" s="7"/>
      <c r="I36" s="7"/>
      <c r="J36" s="7"/>
    </row>
    <row r="37" spans="3:10" ht="22.7" customHeight="1" x14ac:dyDescent="0.25">
      <c r="C37" s="17"/>
      <c r="H37" s="7"/>
      <c r="I37" s="7"/>
      <c r="J37" s="7"/>
    </row>
    <row r="38" spans="3:10" ht="22.7" customHeight="1" x14ac:dyDescent="0.25">
      <c r="C38" s="17"/>
      <c r="H38" s="7"/>
      <c r="I38" s="7"/>
      <c r="J38" s="7"/>
    </row>
    <row r="39" spans="3:10" ht="22.7" customHeight="1" x14ac:dyDescent="0.25">
      <c r="C39" s="17"/>
      <c r="H39" s="7"/>
      <c r="I39" s="7"/>
      <c r="J39" s="7"/>
    </row>
    <row r="40" spans="3:10" ht="22.7" customHeight="1" x14ac:dyDescent="0.25">
      <c r="C40" s="17"/>
      <c r="H40" s="7"/>
      <c r="I40" s="7"/>
      <c r="J40" s="7"/>
    </row>
    <row r="41" spans="3:10" x14ac:dyDescent="0.25">
      <c r="C41" s="17"/>
      <c r="H41" s="7"/>
      <c r="I41" s="7"/>
      <c r="J41" s="7"/>
    </row>
    <row r="42" spans="3:10" x14ac:dyDescent="0.25">
      <c r="C42" s="17"/>
      <c r="H42" s="7"/>
      <c r="I42" s="7"/>
      <c r="J42" s="7"/>
    </row>
    <row r="43" spans="3:10" x14ac:dyDescent="0.25">
      <c r="C43" s="17"/>
      <c r="H43" s="7"/>
      <c r="I43" s="7"/>
      <c r="J43" s="7"/>
    </row>
    <row r="44" spans="3:10" x14ac:dyDescent="0.25">
      <c r="C44" s="17"/>
      <c r="H44" s="7"/>
      <c r="I44" s="7"/>
      <c r="J44" s="7"/>
    </row>
    <row r="45" spans="3:10" x14ac:dyDescent="0.25">
      <c r="C45" s="17"/>
      <c r="H45" s="7"/>
      <c r="I45" s="7"/>
      <c r="J45" s="7"/>
    </row>
    <row r="46" spans="3:10" x14ac:dyDescent="0.25">
      <c r="C46" s="17"/>
      <c r="H46" s="7"/>
      <c r="I46" s="7"/>
      <c r="J46" s="7"/>
    </row>
    <row r="47" spans="3:10" x14ac:dyDescent="0.25">
      <c r="C47" s="17"/>
      <c r="H47" s="7"/>
      <c r="I47" s="7"/>
      <c r="J47" s="7"/>
    </row>
    <row r="48" spans="3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C52" s="17"/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H56" s="7"/>
      <c r="I56" s="7"/>
      <c r="J56" s="7"/>
    </row>
    <row r="57" spans="3:10" x14ac:dyDescent="0.25">
      <c r="H57" s="7"/>
      <c r="I57" s="7"/>
      <c r="J57" s="7"/>
    </row>
    <row r="58" spans="3:10" x14ac:dyDescent="0.25">
      <c r="H58" s="7"/>
      <c r="I58" s="7"/>
      <c r="J58" s="7"/>
    </row>
    <row r="59" spans="3:10" x14ac:dyDescent="0.25">
      <c r="H59" s="7"/>
      <c r="I59" s="7"/>
      <c r="J59" s="7"/>
    </row>
    <row r="60" spans="3:10" x14ac:dyDescent="0.25">
      <c r="H60" s="7"/>
      <c r="I60" s="7"/>
      <c r="J60" s="7"/>
    </row>
    <row r="61" spans="3:10" x14ac:dyDescent="0.25">
      <c r="H61" s="7"/>
      <c r="I61" s="7"/>
      <c r="J61" s="7"/>
    </row>
    <row r="62" spans="3:10" x14ac:dyDescent="0.25">
      <c r="H62" s="7"/>
      <c r="I62" s="7"/>
      <c r="J62" s="7"/>
    </row>
    <row r="63" spans="3:10" x14ac:dyDescent="0.25">
      <c r="H63" s="7"/>
      <c r="I63" s="7"/>
      <c r="J63" s="7"/>
    </row>
    <row r="64" spans="3:10" x14ac:dyDescent="0.25">
      <c r="H64" s="7"/>
      <c r="I64" s="7"/>
      <c r="J64" s="7"/>
    </row>
    <row r="65" spans="8:10" x14ac:dyDescent="0.25">
      <c r="H65" s="7"/>
      <c r="I65" s="7"/>
      <c r="J65" s="7"/>
    </row>
    <row r="66" spans="8:10" x14ac:dyDescent="0.25">
      <c r="H66" s="7"/>
      <c r="I66" s="7"/>
      <c r="J66" s="7"/>
    </row>
    <row r="67" spans="8:10" x14ac:dyDescent="0.25">
      <c r="H67" s="7"/>
      <c r="I67" s="7"/>
      <c r="J67" s="7"/>
    </row>
    <row r="68" spans="8:10" x14ac:dyDescent="0.25">
      <c r="H68" s="7"/>
      <c r="I68" s="7"/>
      <c r="J68" s="7"/>
    </row>
    <row r="69" spans="8:10" x14ac:dyDescent="0.25">
      <c r="H69" s="7"/>
      <c r="I69" s="7"/>
      <c r="J69" s="7"/>
    </row>
    <row r="70" spans="8:10" x14ac:dyDescent="0.25">
      <c r="H70" s="7"/>
      <c r="I70" s="7"/>
      <c r="J70" s="7"/>
    </row>
    <row r="71" spans="8:10" x14ac:dyDescent="0.25">
      <c r="H71" s="7"/>
      <c r="I71" s="7"/>
      <c r="J71" s="7"/>
    </row>
    <row r="72" spans="8:10" x14ac:dyDescent="0.25">
      <c r="H72" s="7"/>
      <c r="I72" s="7"/>
      <c r="J72" s="7"/>
    </row>
    <row r="73" spans="8:10" x14ac:dyDescent="0.25">
      <c r="H73" s="7"/>
      <c r="I73" s="7"/>
      <c r="J73" s="7"/>
    </row>
    <row r="74" spans="8:10" x14ac:dyDescent="0.25">
      <c r="H74" s="7"/>
      <c r="I74" s="7"/>
      <c r="J74" s="7"/>
    </row>
    <row r="75" spans="8:10" x14ac:dyDescent="0.25">
      <c r="H75" s="7"/>
      <c r="I75" s="7"/>
      <c r="J75" s="7"/>
    </row>
    <row r="76" spans="8:10" x14ac:dyDescent="0.25">
      <c r="H76" s="7"/>
      <c r="I76" s="7"/>
      <c r="J76" s="7"/>
    </row>
    <row r="77" spans="8:10" x14ac:dyDescent="0.25">
      <c r="H77" s="7"/>
      <c r="I77" s="7"/>
      <c r="J77" s="7"/>
    </row>
    <row r="78" spans="8:10" x14ac:dyDescent="0.25">
      <c r="H78" s="7"/>
      <c r="I78" s="7"/>
      <c r="J78" s="7"/>
    </row>
    <row r="79" spans="8:10" x14ac:dyDescent="0.25">
      <c r="H79" s="7"/>
      <c r="I79" s="7"/>
      <c r="J79" s="7"/>
    </row>
    <row r="80" spans="8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</sheetData>
  <sheetProtection algorithmName="SHA-512" hashValue="HNqT7TeFv9NOpZeeS5iTz+kT5/ZceEHtJyLfk2QFS63/8iHFxDJoJWuSHIc1dKVaZhUU3cys+gc2CPzHcYBLaw==" saltValue="mc1SEy2yE8PX+dqzLgFeNw==" spinCount="100000" sheet="1" formatCells="0" formatColumns="0" formatRows="0" insertColumns="0" insertRows="0" insertHyperlinks="0" deleteColumns="0" deleteRows="0" sort="0" autoFilter="0" pivotTables="0"/>
  <mergeCells count="2">
    <mergeCell ref="A1:F1"/>
    <mergeCell ref="C4:D4"/>
  </mergeCells>
  <dataValidations count="1">
    <dataValidation type="list" allowBlank="1" showInputMessage="1" showErrorMessage="1" sqref="C4:D4" xr:uid="{3604F194-3A76-46E1-B4D8-F069C0C69655}">
      <formula1>$G$1:$G$5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98C00-E629-4DB8-B90A-8F241C1578D4}">
  <dimension ref="A1:AC110"/>
  <sheetViews>
    <sheetView view="pageLayout" zoomScaleNormal="100" workbookViewId="0">
      <selection activeCell="J1" sqref="J1:J1048576"/>
    </sheetView>
  </sheetViews>
  <sheetFormatPr defaultColWidth="8.85546875" defaultRowHeight="15.75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9" width="4.85546875" style="1" hidden="1" customWidth="1" outlineLevel="1"/>
    <col min="10" max="10" width="4.85546875" style="1" hidden="1" customWidth="1" collapsed="1"/>
    <col min="11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7" customHeight="1" x14ac:dyDescent="0.25">
      <c r="A1" s="63" t="str">
        <f>КД!A1</f>
        <v>Бюро Бойлер. IV 2025</v>
      </c>
      <c r="B1" s="63"/>
      <c r="C1" s="63"/>
      <c r="D1" s="63"/>
      <c r="E1" s="63"/>
      <c r="F1" s="63"/>
      <c r="G1" s="39" t="s">
        <v>30</v>
      </c>
      <c r="H1" s="44" t="s">
        <v>13</v>
      </c>
      <c r="I1" s="38">
        <v>16608</v>
      </c>
      <c r="J1" s="50"/>
      <c r="K1" s="51"/>
      <c r="L1" s="51"/>
      <c r="M1" s="51"/>
      <c r="N1" s="51"/>
      <c r="O1" s="51"/>
      <c r="P1" s="51"/>
      <c r="Q1" s="50"/>
      <c r="R1" s="50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28</v>
      </c>
      <c r="H2" s="44" t="s">
        <v>14</v>
      </c>
      <c r="I2" s="38">
        <v>18269</v>
      </c>
      <c r="J2" s="51"/>
      <c r="K2" s="51"/>
      <c r="L2" s="51"/>
      <c r="M2" s="51"/>
      <c r="N2" s="51"/>
      <c r="O2" s="51"/>
      <c r="P2" s="51"/>
      <c r="Q2" s="52"/>
      <c r="R2" s="51"/>
      <c r="S2" s="38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ht="22.7" customHeight="1" x14ac:dyDescent="0.25">
      <c r="A3" s="3">
        <v>1</v>
      </c>
      <c r="B3" s="49" t="s">
        <v>79</v>
      </c>
      <c r="C3" s="6" t="s">
        <v>19</v>
      </c>
      <c r="D3" s="21">
        <v>10</v>
      </c>
      <c r="E3" s="10" t="s">
        <v>20</v>
      </c>
      <c r="F3" s="12"/>
      <c r="G3" s="39" t="s">
        <v>29</v>
      </c>
      <c r="H3" s="44" t="s">
        <v>15</v>
      </c>
      <c r="I3" s="38">
        <v>21591</v>
      </c>
      <c r="J3" s="51"/>
      <c r="K3" s="51"/>
      <c r="L3" s="51"/>
      <c r="M3" s="51"/>
      <c r="N3" s="51"/>
      <c r="O3" s="51"/>
      <c r="P3" s="51"/>
      <c r="Q3" s="22"/>
      <c r="R3" s="51"/>
      <c r="S3" s="38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ht="84.95" customHeight="1" x14ac:dyDescent="0.25">
      <c r="A4" s="3">
        <v>2</v>
      </c>
      <c r="B4" s="4" t="s">
        <v>22</v>
      </c>
      <c r="C4" s="62" t="s">
        <v>30</v>
      </c>
      <c r="D4" s="62"/>
      <c r="E4" s="11" t="s">
        <v>7</v>
      </c>
      <c r="F4" s="12" t="s">
        <v>6</v>
      </c>
      <c r="G4" s="39" t="s">
        <v>26</v>
      </c>
      <c r="H4" s="38" t="s">
        <v>16</v>
      </c>
      <c r="I4" s="38">
        <v>24912</v>
      </c>
      <c r="J4" s="51"/>
      <c r="K4" s="51"/>
      <c r="L4" s="51"/>
      <c r="M4" s="51"/>
      <c r="N4" s="51"/>
      <c r="O4" s="51"/>
      <c r="P4" s="51"/>
      <c r="Q4" s="53"/>
      <c r="R4" s="51"/>
      <c r="S4" s="43"/>
      <c r="T4" s="60"/>
      <c r="U4" s="60"/>
      <c r="V4" s="14"/>
      <c r="W4" s="60"/>
      <c r="X4" s="60"/>
      <c r="Y4" s="60"/>
      <c r="Z4" s="60"/>
      <c r="AA4" s="15"/>
      <c r="AB4" s="60"/>
      <c r="AC4" s="60"/>
    </row>
    <row r="5" spans="1:29" ht="22.7" customHeight="1" x14ac:dyDescent="0.25">
      <c r="A5" s="3">
        <v>3</v>
      </c>
      <c r="B5" s="61" t="s">
        <v>80</v>
      </c>
      <c r="C5" s="8" t="s">
        <v>9</v>
      </c>
      <c r="D5" s="9">
        <f>INDEX(I1:I5,MATCH(C4,G1:G5,0))*D3*52.64/51.26</f>
        <v>170551.13538821694</v>
      </c>
      <c r="E5" s="34" t="s">
        <v>61</v>
      </c>
      <c r="F5" s="13"/>
      <c r="G5" s="39" t="s">
        <v>27</v>
      </c>
      <c r="H5" s="38" t="s">
        <v>17</v>
      </c>
      <c r="I5" s="57">
        <v>28234</v>
      </c>
      <c r="J5" s="51"/>
      <c r="K5" s="51"/>
      <c r="L5" s="54"/>
      <c r="M5" s="51"/>
      <c r="N5" s="51"/>
      <c r="O5" s="51"/>
      <c r="P5" s="51"/>
      <c r="Q5" s="51"/>
      <c r="R5" s="51"/>
      <c r="S5" s="43"/>
      <c r="T5" s="60"/>
      <c r="U5" s="60"/>
      <c r="V5" s="14"/>
      <c r="W5" s="60"/>
      <c r="X5" s="60"/>
      <c r="Y5" s="60"/>
      <c r="Z5" s="60"/>
      <c r="AA5" s="15"/>
      <c r="AB5" s="60"/>
      <c r="AC5" s="60"/>
    </row>
    <row r="6" spans="1:29" ht="22.7" customHeight="1" x14ac:dyDescent="0.25">
      <c r="A6" s="41"/>
      <c r="B6" s="41"/>
      <c r="G6" s="22"/>
      <c r="H6" s="22"/>
      <c r="I6" s="22"/>
      <c r="J6" s="51"/>
      <c r="K6" s="51"/>
      <c r="L6" s="54"/>
      <c r="M6" s="51"/>
      <c r="N6" s="51"/>
      <c r="O6" s="51"/>
      <c r="P6" s="51"/>
      <c r="Q6" s="51"/>
      <c r="R6" s="51"/>
      <c r="S6" s="43"/>
      <c r="T6" s="60"/>
      <c r="U6" s="60"/>
      <c r="V6" s="14"/>
      <c r="W6" s="60"/>
      <c r="X6" s="60"/>
      <c r="Y6" s="60"/>
      <c r="Z6" s="60"/>
      <c r="AA6" s="15"/>
      <c r="AB6" s="60"/>
      <c r="AC6" s="60"/>
    </row>
    <row r="7" spans="1:29" ht="22.7" customHeight="1" x14ac:dyDescent="0.25">
      <c r="A7" s="30"/>
      <c r="B7" s="29"/>
      <c r="C7" s="28"/>
      <c r="D7" s="28"/>
      <c r="E7" s="28"/>
      <c r="F7" s="28"/>
      <c r="G7" s="19"/>
      <c r="H7" s="48"/>
      <c r="I7" s="48"/>
      <c r="J7" s="48"/>
      <c r="K7" s="22"/>
      <c r="L7" s="22"/>
      <c r="M7" s="22"/>
      <c r="N7" s="22"/>
      <c r="O7" s="22"/>
      <c r="P7" s="22"/>
      <c r="Q7" s="22"/>
    </row>
    <row r="8" spans="1:29" ht="22.7" customHeight="1" x14ac:dyDescent="0.25">
      <c r="A8" s="30"/>
      <c r="B8" s="29"/>
      <c r="C8" s="28"/>
      <c r="D8" s="28"/>
      <c r="E8" s="28"/>
      <c r="F8" s="28"/>
      <c r="G8" s="19"/>
      <c r="H8" s="48"/>
      <c r="I8" s="48"/>
      <c r="J8" s="48"/>
      <c r="K8" s="22"/>
      <c r="L8" s="22"/>
      <c r="M8" s="22"/>
      <c r="N8" s="22"/>
      <c r="O8" s="22"/>
      <c r="P8" s="22"/>
      <c r="Q8" s="22"/>
    </row>
    <row r="9" spans="1:29" ht="22.7" customHeight="1" x14ac:dyDescent="0.25">
      <c r="A9" s="28"/>
      <c r="B9" s="28"/>
      <c r="C9" s="30"/>
      <c r="D9" s="28"/>
      <c r="E9" s="28"/>
      <c r="F9" s="28"/>
      <c r="G9" s="19"/>
      <c r="H9" s="7"/>
      <c r="I9" s="7"/>
      <c r="J9" s="7"/>
    </row>
    <row r="10" spans="1:29" ht="22.7" customHeight="1" x14ac:dyDescent="0.25">
      <c r="A10" s="28"/>
      <c r="B10" s="28"/>
      <c r="C10" s="30"/>
      <c r="D10" s="28"/>
      <c r="E10" s="28"/>
      <c r="F10" s="28"/>
      <c r="G10" s="19"/>
      <c r="H10" s="7"/>
      <c r="I10" s="7"/>
      <c r="J10" s="7"/>
    </row>
    <row r="11" spans="1:29" ht="22.7" customHeight="1" x14ac:dyDescent="0.25">
      <c r="A11" s="28"/>
      <c r="B11" s="28"/>
      <c r="C11" s="30"/>
      <c r="D11" s="28"/>
      <c r="E11" s="28"/>
      <c r="F11" s="28"/>
      <c r="G11" s="19"/>
      <c r="H11" s="7"/>
      <c r="I11" s="7"/>
      <c r="J11" s="7"/>
    </row>
    <row r="12" spans="1:29" ht="22.7" customHeight="1" x14ac:dyDescent="0.25">
      <c r="A12" s="28"/>
      <c r="B12" s="28"/>
      <c r="C12" s="28"/>
      <c r="D12" s="28"/>
      <c r="E12" s="28"/>
      <c r="F12" s="28"/>
      <c r="G12" s="19"/>
      <c r="H12" s="7"/>
      <c r="I12" s="7"/>
      <c r="J12" s="7"/>
    </row>
    <row r="13" spans="1:29" ht="22.7" customHeight="1" x14ac:dyDescent="0.25">
      <c r="A13" s="28"/>
      <c r="B13" s="28"/>
      <c r="C13" s="30"/>
      <c r="D13" s="28"/>
      <c r="E13" s="28"/>
      <c r="F13" s="28"/>
      <c r="H13" s="7"/>
      <c r="I13" s="7"/>
      <c r="J13" s="7"/>
    </row>
    <row r="14" spans="1:29" ht="22.7" customHeight="1" x14ac:dyDescent="0.25">
      <c r="C14" s="17"/>
      <c r="H14" s="7"/>
      <c r="I14" s="7"/>
      <c r="J14" s="7"/>
    </row>
    <row r="15" spans="1:29" ht="22.7" customHeight="1" x14ac:dyDescent="0.25">
      <c r="C15" s="17"/>
      <c r="H15" s="7"/>
      <c r="I15" s="7"/>
      <c r="J15" s="7"/>
    </row>
    <row r="16" spans="1:29" ht="22.7" customHeight="1" x14ac:dyDescent="0.25">
      <c r="C16" s="17"/>
      <c r="H16" s="7"/>
      <c r="I16" s="7"/>
      <c r="J16" s="7"/>
    </row>
    <row r="17" spans="3:10" ht="22.7" customHeight="1" x14ac:dyDescent="0.25">
      <c r="H17" s="7"/>
      <c r="I17" s="7"/>
      <c r="J17" s="7"/>
    </row>
    <row r="18" spans="3:10" ht="22.7" customHeight="1" x14ac:dyDescent="0.25">
      <c r="C18" s="17"/>
      <c r="H18" s="7"/>
      <c r="I18" s="7"/>
      <c r="J18" s="7"/>
    </row>
    <row r="19" spans="3:10" ht="22.7" customHeight="1" x14ac:dyDescent="0.25">
      <c r="C19" s="17"/>
      <c r="H19" s="7"/>
      <c r="I19" s="7"/>
      <c r="J19" s="7"/>
    </row>
    <row r="20" spans="3:10" ht="22.7" customHeight="1" x14ac:dyDescent="0.25">
      <c r="C20" s="17"/>
      <c r="H20" s="7"/>
      <c r="I20" s="7"/>
      <c r="J20" s="7"/>
    </row>
    <row r="21" spans="3:10" ht="22.7" customHeight="1" x14ac:dyDescent="0.25">
      <c r="C21" s="17"/>
      <c r="H21" s="7"/>
      <c r="I21" s="7"/>
      <c r="J21" s="7"/>
    </row>
    <row r="22" spans="3:10" ht="22.7" customHeight="1" x14ac:dyDescent="0.25">
      <c r="H22" s="7"/>
      <c r="I22" s="7"/>
      <c r="J22" s="7"/>
    </row>
    <row r="23" spans="3:10" ht="22.7" customHeight="1" x14ac:dyDescent="0.25">
      <c r="C23" s="17"/>
      <c r="H23" s="7"/>
      <c r="I23" s="7"/>
      <c r="J23" s="7"/>
    </row>
    <row r="24" spans="3:10" ht="22.7" customHeight="1" x14ac:dyDescent="0.25">
      <c r="C24" s="17"/>
      <c r="H24" s="7"/>
      <c r="I24" s="7"/>
      <c r="J24" s="7"/>
    </row>
    <row r="25" spans="3:10" ht="22.7" customHeight="1" x14ac:dyDescent="0.25">
      <c r="C25" s="17"/>
      <c r="H25" s="7"/>
      <c r="I25" s="7"/>
      <c r="J25" s="7"/>
    </row>
    <row r="26" spans="3:10" ht="22.7" customHeight="1" x14ac:dyDescent="0.25">
      <c r="C26" s="17"/>
      <c r="H26" s="7"/>
      <c r="I26" s="7"/>
      <c r="J26" s="7"/>
    </row>
    <row r="27" spans="3:10" ht="22.7" customHeight="1" x14ac:dyDescent="0.25">
      <c r="H27" s="7"/>
      <c r="I27" s="7"/>
      <c r="J27" s="7"/>
    </row>
    <row r="28" spans="3:10" ht="22.7" customHeight="1" x14ac:dyDescent="0.25">
      <c r="C28" s="17"/>
      <c r="H28" s="7"/>
      <c r="I28" s="7"/>
      <c r="J28" s="7"/>
    </row>
    <row r="29" spans="3:10" ht="22.7" customHeight="1" x14ac:dyDescent="0.25">
      <c r="C29" s="17"/>
      <c r="H29" s="7"/>
      <c r="I29" s="7"/>
      <c r="J29" s="7"/>
    </row>
    <row r="30" spans="3:10" ht="22.7" customHeight="1" x14ac:dyDescent="0.25">
      <c r="C30" s="17"/>
      <c r="H30" s="7"/>
      <c r="I30" s="7"/>
      <c r="J30" s="7"/>
    </row>
    <row r="31" spans="3:10" ht="22.7" customHeight="1" x14ac:dyDescent="0.25">
      <c r="C31" s="17"/>
      <c r="H31" s="7"/>
      <c r="I31" s="7"/>
      <c r="J31" s="7"/>
    </row>
    <row r="32" spans="3:10" ht="22.7" customHeight="1" x14ac:dyDescent="0.25">
      <c r="H32" s="7"/>
      <c r="I32" s="7"/>
      <c r="J32" s="7"/>
    </row>
    <row r="33" spans="3:10" ht="22.7" customHeight="1" x14ac:dyDescent="0.25">
      <c r="C33" s="17"/>
      <c r="H33" s="7"/>
      <c r="I33" s="7"/>
      <c r="J33" s="7"/>
    </row>
    <row r="34" spans="3:10" ht="22.7" customHeight="1" x14ac:dyDescent="0.25">
      <c r="C34" s="17"/>
      <c r="H34" s="7"/>
      <c r="I34" s="7"/>
      <c r="J34" s="7"/>
    </row>
    <row r="35" spans="3:10" ht="22.7" customHeight="1" x14ac:dyDescent="0.25">
      <c r="C35" s="17"/>
      <c r="H35" s="7"/>
      <c r="I35" s="7"/>
      <c r="J35" s="7"/>
    </row>
    <row r="36" spans="3:10" ht="22.7" customHeight="1" x14ac:dyDescent="0.25">
      <c r="C36" s="17"/>
      <c r="H36" s="7"/>
      <c r="I36" s="7"/>
      <c r="J36" s="7"/>
    </row>
    <row r="37" spans="3:10" ht="22.7" customHeight="1" x14ac:dyDescent="0.25">
      <c r="C37" s="17"/>
      <c r="H37" s="7"/>
      <c r="I37" s="7"/>
      <c r="J37" s="7"/>
    </row>
    <row r="38" spans="3:10" ht="22.7" customHeight="1" x14ac:dyDescent="0.25">
      <c r="C38" s="17"/>
      <c r="H38" s="7"/>
      <c r="I38" s="7"/>
      <c r="J38" s="7"/>
    </row>
    <row r="39" spans="3:10" ht="22.7" customHeight="1" x14ac:dyDescent="0.25">
      <c r="C39" s="17"/>
      <c r="H39" s="7"/>
      <c r="I39" s="7"/>
      <c r="J39" s="7"/>
    </row>
    <row r="40" spans="3:10" ht="22.7" customHeight="1" x14ac:dyDescent="0.25">
      <c r="C40" s="17"/>
      <c r="H40" s="7"/>
      <c r="I40" s="7"/>
      <c r="J40" s="7"/>
    </row>
    <row r="41" spans="3:10" x14ac:dyDescent="0.25">
      <c r="C41" s="17"/>
      <c r="H41" s="7"/>
      <c r="I41" s="7"/>
      <c r="J41" s="7"/>
    </row>
    <row r="42" spans="3:10" x14ac:dyDescent="0.25">
      <c r="C42" s="17"/>
      <c r="H42" s="7"/>
      <c r="I42" s="7"/>
      <c r="J42" s="7"/>
    </row>
    <row r="43" spans="3:10" x14ac:dyDescent="0.25">
      <c r="C43" s="17"/>
      <c r="H43" s="7"/>
      <c r="I43" s="7"/>
      <c r="J43" s="7"/>
    </row>
    <row r="44" spans="3:10" x14ac:dyDescent="0.25">
      <c r="C44" s="17"/>
      <c r="H44" s="7"/>
      <c r="I44" s="7"/>
      <c r="J44" s="7"/>
    </row>
    <row r="45" spans="3:10" x14ac:dyDescent="0.25">
      <c r="C45" s="17"/>
      <c r="H45" s="7"/>
      <c r="I45" s="7"/>
      <c r="J45" s="7"/>
    </row>
    <row r="46" spans="3:10" x14ac:dyDescent="0.25">
      <c r="C46" s="17"/>
      <c r="H46" s="7"/>
      <c r="I46" s="7"/>
      <c r="J46" s="7"/>
    </row>
    <row r="47" spans="3:10" x14ac:dyDescent="0.25">
      <c r="C47" s="17"/>
      <c r="H47" s="7"/>
      <c r="I47" s="7"/>
      <c r="J47" s="7"/>
    </row>
    <row r="48" spans="3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C52" s="17"/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H56" s="7"/>
      <c r="I56" s="7"/>
      <c r="J56" s="7"/>
    </row>
    <row r="57" spans="3:10" x14ac:dyDescent="0.25">
      <c r="H57" s="7"/>
      <c r="I57" s="7"/>
      <c r="J57" s="7"/>
    </row>
    <row r="58" spans="3:10" x14ac:dyDescent="0.25">
      <c r="H58" s="7"/>
      <c r="I58" s="7"/>
      <c r="J58" s="7"/>
    </row>
    <row r="59" spans="3:10" x14ac:dyDescent="0.25">
      <c r="H59" s="7"/>
      <c r="I59" s="7"/>
      <c r="J59" s="7"/>
    </row>
    <row r="60" spans="3:10" x14ac:dyDescent="0.25">
      <c r="H60" s="7"/>
      <c r="I60" s="7"/>
      <c r="J60" s="7"/>
    </row>
    <row r="61" spans="3:10" x14ac:dyDescent="0.25">
      <c r="H61" s="7"/>
      <c r="I61" s="7"/>
      <c r="J61" s="7"/>
    </row>
    <row r="62" spans="3:10" x14ac:dyDescent="0.25">
      <c r="H62" s="7"/>
      <c r="I62" s="7"/>
      <c r="J62" s="7"/>
    </row>
    <row r="63" spans="3:10" x14ac:dyDescent="0.25">
      <c r="H63" s="7"/>
      <c r="I63" s="7"/>
      <c r="J63" s="7"/>
    </row>
    <row r="64" spans="3:10" x14ac:dyDescent="0.25">
      <c r="H64" s="7"/>
      <c r="I64" s="7"/>
      <c r="J64" s="7"/>
    </row>
    <row r="65" spans="8:10" x14ac:dyDescent="0.25">
      <c r="H65" s="7"/>
      <c r="I65" s="7"/>
      <c r="J65" s="7"/>
    </row>
    <row r="66" spans="8:10" x14ac:dyDescent="0.25">
      <c r="H66" s="7"/>
      <c r="I66" s="7"/>
      <c r="J66" s="7"/>
    </row>
    <row r="67" spans="8:10" x14ac:dyDescent="0.25">
      <c r="H67" s="7"/>
      <c r="I67" s="7"/>
      <c r="J67" s="7"/>
    </row>
    <row r="68" spans="8:10" x14ac:dyDescent="0.25">
      <c r="H68" s="7"/>
      <c r="I68" s="7"/>
      <c r="J68" s="7"/>
    </row>
    <row r="69" spans="8:10" x14ac:dyDescent="0.25">
      <c r="H69" s="7"/>
      <c r="I69" s="7"/>
      <c r="J69" s="7"/>
    </row>
    <row r="70" spans="8:10" x14ac:dyDescent="0.25">
      <c r="H70" s="7"/>
      <c r="I70" s="7"/>
      <c r="J70" s="7"/>
    </row>
    <row r="71" spans="8:10" x14ac:dyDescent="0.25">
      <c r="H71" s="7"/>
      <c r="I71" s="7"/>
      <c r="J71" s="7"/>
    </row>
    <row r="72" spans="8:10" x14ac:dyDescent="0.25">
      <c r="H72" s="7"/>
      <c r="I72" s="7"/>
      <c r="J72" s="7"/>
    </row>
    <row r="73" spans="8:10" x14ac:dyDescent="0.25">
      <c r="H73" s="7"/>
      <c r="I73" s="7"/>
      <c r="J73" s="7"/>
    </row>
    <row r="74" spans="8:10" x14ac:dyDescent="0.25">
      <c r="H74" s="7"/>
      <c r="I74" s="7"/>
      <c r="J74" s="7"/>
    </row>
    <row r="75" spans="8:10" x14ac:dyDescent="0.25">
      <c r="H75" s="7"/>
      <c r="I75" s="7"/>
      <c r="J75" s="7"/>
    </row>
    <row r="76" spans="8:10" x14ac:dyDescent="0.25">
      <c r="H76" s="7"/>
      <c r="I76" s="7"/>
      <c r="J76" s="7"/>
    </row>
    <row r="77" spans="8:10" x14ac:dyDescent="0.25">
      <c r="H77" s="7"/>
      <c r="I77" s="7"/>
      <c r="J77" s="7"/>
    </row>
    <row r="78" spans="8:10" x14ac:dyDescent="0.25">
      <c r="H78" s="7"/>
      <c r="I78" s="7"/>
      <c r="J78" s="7"/>
    </row>
    <row r="79" spans="8:10" x14ac:dyDescent="0.25">
      <c r="H79" s="7"/>
      <c r="I79" s="7"/>
      <c r="J79" s="7"/>
    </row>
    <row r="80" spans="8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</sheetData>
  <sheetProtection algorithmName="SHA-512" hashValue="yclaYbn3hPc6RIc1J6gsav1vLXJp8fjG2QPjwNL6r0GIasNWS6HNknPe6+Sp376u7A4BystBn7kstOMrl8/QWQ==" saltValue="KKlkAOaQ20zXAZjNn1rMFw==" spinCount="100000" sheet="1" formatCells="0" formatColumns="0" formatRows="0" insertColumns="0" insertRows="0" insertHyperlinks="0" deleteColumns="0" deleteRows="0" sort="0" autoFilter="0" pivotTables="0"/>
  <mergeCells count="2">
    <mergeCell ref="A1:F1"/>
    <mergeCell ref="C4:D4"/>
  </mergeCells>
  <dataValidations count="1">
    <dataValidation type="list" allowBlank="1" showInputMessage="1" showErrorMessage="1" sqref="C4:D4" xr:uid="{9F6B2420-BDBA-48AF-A0D5-DD2E50E34367}">
      <formula1>$G$1:$G$5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CFC33-370B-40ED-8796-FF2A35355336}">
  <dimension ref="A1:AC110"/>
  <sheetViews>
    <sheetView tabSelected="1" view="pageLayout" zoomScaleNormal="100" workbookViewId="0">
      <selection activeCell="F10" sqref="F10"/>
    </sheetView>
  </sheetViews>
  <sheetFormatPr defaultColWidth="8.85546875" defaultRowHeight="15.75" outlineLevelCol="1" x14ac:dyDescent="0.25"/>
  <cols>
    <col min="1" max="1" width="5" style="1" customWidth="1"/>
    <col min="2" max="2" width="33.28515625" style="1" customWidth="1"/>
    <col min="3" max="3" width="7.5703125" style="1" customWidth="1"/>
    <col min="4" max="4" width="15.140625" style="1" customWidth="1"/>
    <col min="5" max="5" width="7.5703125" style="1" customWidth="1"/>
    <col min="6" max="6" width="12.5703125" style="1" customWidth="1"/>
    <col min="7" max="7" width="43" style="1" hidden="1" customWidth="1" outlineLevel="1"/>
    <col min="8" max="8" width="10.28515625" style="1" hidden="1" customWidth="1" outlineLevel="1"/>
    <col min="9" max="9" width="4.85546875" style="1" hidden="1" customWidth="1" outlineLevel="1"/>
    <col min="10" max="10" width="4.85546875" style="1" hidden="1" customWidth="1" collapsed="1"/>
    <col min="11" max="21" width="4.85546875" style="1" customWidth="1"/>
    <col min="22" max="22" width="10" style="1" customWidth="1"/>
    <col min="23" max="29" width="4.85546875" style="1" customWidth="1"/>
    <col min="30" max="16384" width="8.85546875" style="1"/>
  </cols>
  <sheetData>
    <row r="1" spans="1:29" ht="22.7" customHeight="1" x14ac:dyDescent="0.25">
      <c r="A1" s="63" t="str">
        <f>КД!A1</f>
        <v>Бюро Бойлер. IV 2025</v>
      </c>
      <c r="B1" s="63"/>
      <c r="C1" s="63"/>
      <c r="D1" s="63"/>
      <c r="E1" s="63"/>
      <c r="F1" s="63"/>
      <c r="G1" s="39" t="s">
        <v>30</v>
      </c>
      <c r="H1" s="44" t="s">
        <v>13</v>
      </c>
      <c r="I1" s="38">
        <v>20299</v>
      </c>
      <c r="J1" s="50"/>
      <c r="K1" s="51"/>
      <c r="L1" s="51"/>
      <c r="M1" s="51"/>
      <c r="N1" s="51"/>
      <c r="O1" s="51"/>
      <c r="P1" s="51"/>
      <c r="Q1" s="50"/>
      <c r="R1" s="50"/>
      <c r="S1" s="37"/>
      <c r="T1" s="20"/>
      <c r="U1" s="20"/>
      <c r="V1" s="20"/>
      <c r="W1" s="20"/>
      <c r="X1" s="20"/>
      <c r="Y1" s="20"/>
      <c r="Z1" s="20"/>
      <c r="AA1" s="20"/>
      <c r="AB1" s="20"/>
      <c r="AC1" s="20"/>
    </row>
    <row r="2" spans="1:29" ht="22.7" customHeight="1" x14ac:dyDescent="0.25">
      <c r="A2" s="3" t="s">
        <v>5</v>
      </c>
      <c r="B2" s="2" t="s">
        <v>0</v>
      </c>
      <c r="C2" s="2" t="s">
        <v>1</v>
      </c>
      <c r="D2" s="2" t="s">
        <v>2</v>
      </c>
      <c r="E2" s="10" t="s">
        <v>3</v>
      </c>
      <c r="F2" s="10" t="s">
        <v>4</v>
      </c>
      <c r="G2" s="39" t="s">
        <v>28</v>
      </c>
      <c r="H2" s="44" t="s">
        <v>14</v>
      </c>
      <c r="I2" s="38">
        <v>22329</v>
      </c>
      <c r="J2" s="51"/>
      <c r="K2" s="51"/>
      <c r="L2" s="51"/>
      <c r="M2" s="51"/>
      <c r="N2" s="51"/>
      <c r="O2" s="51"/>
      <c r="P2" s="51"/>
      <c r="Q2" s="52"/>
      <c r="R2" s="51"/>
      <c r="S2" s="38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29" ht="22.7" customHeight="1" x14ac:dyDescent="0.25">
      <c r="A3" s="3">
        <v>1</v>
      </c>
      <c r="B3" s="49" t="s">
        <v>81</v>
      </c>
      <c r="C3" s="6" t="s">
        <v>19</v>
      </c>
      <c r="D3" s="21">
        <v>10</v>
      </c>
      <c r="E3" s="10" t="s">
        <v>20</v>
      </c>
      <c r="F3" s="12"/>
      <c r="G3" s="39" t="s">
        <v>29</v>
      </c>
      <c r="H3" s="44" t="s">
        <v>15</v>
      </c>
      <c r="I3" s="38">
        <v>26389</v>
      </c>
      <c r="J3" s="51"/>
      <c r="K3" s="51"/>
      <c r="L3" s="51"/>
      <c r="M3" s="51"/>
      <c r="N3" s="51"/>
      <c r="O3" s="51"/>
      <c r="P3" s="51"/>
      <c r="Q3" s="22"/>
      <c r="R3" s="51"/>
      <c r="S3" s="38"/>
      <c r="T3" s="60"/>
      <c r="U3" s="60"/>
      <c r="V3" s="60"/>
      <c r="W3" s="60"/>
      <c r="X3" s="60"/>
      <c r="Y3" s="60"/>
      <c r="Z3" s="60"/>
      <c r="AA3" s="60"/>
      <c r="AB3" s="60"/>
      <c r="AC3" s="60"/>
    </row>
    <row r="4" spans="1:29" ht="84.95" customHeight="1" x14ac:dyDescent="0.25">
      <c r="A4" s="3">
        <v>2</v>
      </c>
      <c r="B4" s="4" t="s">
        <v>22</v>
      </c>
      <c r="C4" s="62" t="s">
        <v>30</v>
      </c>
      <c r="D4" s="62"/>
      <c r="E4" s="11" t="s">
        <v>7</v>
      </c>
      <c r="F4" s="12" t="s">
        <v>6</v>
      </c>
      <c r="G4" s="39" t="s">
        <v>26</v>
      </c>
      <c r="H4" s="38" t="s">
        <v>16</v>
      </c>
      <c r="I4" s="38">
        <v>30448</v>
      </c>
      <c r="J4" s="51"/>
      <c r="K4" s="51"/>
      <c r="L4" s="51"/>
      <c r="M4" s="51"/>
      <c r="N4" s="51"/>
      <c r="O4" s="51"/>
      <c r="P4" s="51"/>
      <c r="Q4" s="53"/>
      <c r="R4" s="51"/>
      <c r="S4" s="43"/>
      <c r="T4" s="60"/>
      <c r="U4" s="60"/>
      <c r="V4" s="14"/>
      <c r="W4" s="60"/>
      <c r="X4" s="60"/>
      <c r="Y4" s="60"/>
      <c r="Z4" s="60"/>
      <c r="AA4" s="15"/>
      <c r="AB4" s="60"/>
      <c r="AC4" s="60"/>
    </row>
    <row r="5" spans="1:29" ht="22.7" customHeight="1" x14ac:dyDescent="0.25">
      <c r="A5" s="3">
        <v>3</v>
      </c>
      <c r="B5" s="61" t="s">
        <v>82</v>
      </c>
      <c r="C5" s="8" t="s">
        <v>9</v>
      </c>
      <c r="D5" s="9">
        <f>INDEX(I1:I5,MATCH(C4,G1:G5,0))*D3*52.64/51.26</f>
        <v>208454.8107686305</v>
      </c>
      <c r="E5" s="34" t="s">
        <v>61</v>
      </c>
      <c r="F5" s="13"/>
      <c r="G5" s="39" t="s">
        <v>27</v>
      </c>
      <c r="H5" s="38" t="s">
        <v>17</v>
      </c>
      <c r="I5" s="57">
        <v>34508</v>
      </c>
      <c r="J5" s="51"/>
      <c r="K5" s="51"/>
      <c r="L5" s="54"/>
      <c r="M5" s="51"/>
      <c r="N5" s="51"/>
      <c r="O5" s="51"/>
      <c r="P5" s="51"/>
      <c r="Q5" s="51"/>
      <c r="R5" s="51"/>
      <c r="S5" s="43"/>
      <c r="T5" s="60"/>
      <c r="U5" s="60"/>
      <c r="V5" s="14"/>
      <c r="W5" s="60"/>
      <c r="X5" s="60"/>
      <c r="Y5" s="60"/>
      <c r="Z5" s="60"/>
      <c r="AA5" s="15"/>
      <c r="AB5" s="60"/>
      <c r="AC5" s="60"/>
    </row>
    <row r="6" spans="1:29" ht="22.7" customHeight="1" x14ac:dyDescent="0.25">
      <c r="A6" s="41"/>
      <c r="B6" s="41"/>
      <c r="G6" s="22"/>
      <c r="H6" s="22"/>
      <c r="I6" s="22"/>
      <c r="J6" s="51"/>
      <c r="K6" s="51"/>
      <c r="L6" s="54"/>
      <c r="M6" s="51"/>
      <c r="N6" s="51"/>
      <c r="O6" s="51"/>
      <c r="P6" s="51"/>
      <c r="Q6" s="51"/>
      <c r="R6" s="51"/>
      <c r="S6" s="43"/>
      <c r="T6" s="60"/>
      <c r="U6" s="60"/>
      <c r="V6" s="14"/>
      <c r="W6" s="60"/>
      <c r="X6" s="60"/>
      <c r="Y6" s="60"/>
      <c r="Z6" s="60"/>
      <c r="AA6" s="15"/>
      <c r="AB6" s="60"/>
      <c r="AC6" s="60"/>
    </row>
    <row r="7" spans="1:29" ht="22.7" customHeight="1" x14ac:dyDescent="0.25">
      <c r="A7" s="30"/>
      <c r="B7" s="29"/>
      <c r="C7" s="28"/>
      <c r="D7" s="28"/>
      <c r="E7" s="28"/>
      <c r="F7" s="28"/>
      <c r="G7" s="19"/>
      <c r="H7" s="48"/>
      <c r="I7" s="48"/>
      <c r="J7" s="48"/>
      <c r="K7" s="22"/>
      <c r="L7" s="22"/>
      <c r="M7" s="22"/>
      <c r="N7" s="22"/>
      <c r="O7" s="22"/>
      <c r="P7" s="22"/>
      <c r="Q7" s="22"/>
    </row>
    <row r="8" spans="1:29" ht="22.7" customHeight="1" x14ac:dyDescent="0.25">
      <c r="A8" s="30"/>
      <c r="B8" s="29"/>
      <c r="C8" s="28"/>
      <c r="D8" s="28"/>
      <c r="E8" s="28"/>
      <c r="F8" s="28"/>
      <c r="G8" s="19"/>
      <c r="H8" s="48"/>
      <c r="I8" s="48"/>
      <c r="J8" s="48"/>
      <c r="K8" s="22"/>
      <c r="L8" s="22"/>
      <c r="M8" s="22"/>
      <c r="N8" s="22"/>
      <c r="O8" s="22"/>
      <c r="P8" s="22"/>
      <c r="Q8" s="22"/>
    </row>
    <row r="9" spans="1:29" ht="22.7" customHeight="1" x14ac:dyDescent="0.25">
      <c r="A9" s="28"/>
      <c r="B9" s="28"/>
      <c r="C9" s="30"/>
      <c r="D9" s="28"/>
      <c r="E9" s="28"/>
      <c r="F9" s="28"/>
      <c r="G9" s="19"/>
      <c r="H9" s="7"/>
      <c r="I9" s="7"/>
      <c r="J9" s="7"/>
    </row>
    <row r="10" spans="1:29" ht="22.7" customHeight="1" x14ac:dyDescent="0.25">
      <c r="A10" s="28"/>
      <c r="B10" s="28"/>
      <c r="C10" s="30"/>
      <c r="D10" s="28"/>
      <c r="E10" s="28"/>
      <c r="F10" s="28"/>
      <c r="G10" s="19"/>
      <c r="H10" s="7"/>
      <c r="I10" s="7"/>
      <c r="J10" s="7"/>
    </row>
    <row r="11" spans="1:29" ht="22.7" customHeight="1" x14ac:dyDescent="0.25">
      <c r="A11" s="28"/>
      <c r="B11" s="28"/>
      <c r="C11" s="30"/>
      <c r="D11" s="28"/>
      <c r="E11" s="28"/>
      <c r="F11" s="28"/>
      <c r="G11" s="19"/>
      <c r="H11" s="7"/>
      <c r="I11" s="7"/>
      <c r="J11" s="7"/>
    </row>
    <row r="12" spans="1:29" ht="22.7" customHeight="1" x14ac:dyDescent="0.25">
      <c r="A12" s="28"/>
      <c r="B12" s="28"/>
      <c r="C12" s="28"/>
      <c r="D12" s="28"/>
      <c r="E12" s="28"/>
      <c r="F12" s="28"/>
      <c r="G12" s="19"/>
      <c r="H12" s="7"/>
      <c r="I12" s="7"/>
      <c r="J12" s="7"/>
    </row>
    <row r="13" spans="1:29" ht="22.7" customHeight="1" x14ac:dyDescent="0.25">
      <c r="A13" s="28"/>
      <c r="B13" s="28"/>
      <c r="C13" s="30"/>
      <c r="D13" s="28"/>
      <c r="E13" s="28"/>
      <c r="F13" s="28"/>
      <c r="H13" s="7"/>
      <c r="I13" s="7"/>
      <c r="J13" s="7"/>
    </row>
    <row r="14" spans="1:29" ht="22.7" customHeight="1" x14ac:dyDescent="0.25">
      <c r="C14" s="17"/>
      <c r="H14" s="7"/>
      <c r="I14" s="7"/>
      <c r="J14" s="7"/>
    </row>
    <row r="15" spans="1:29" ht="22.7" customHeight="1" x14ac:dyDescent="0.25">
      <c r="C15" s="17"/>
      <c r="H15" s="7"/>
      <c r="I15" s="7"/>
      <c r="J15" s="7"/>
    </row>
    <row r="16" spans="1:29" ht="22.7" customHeight="1" x14ac:dyDescent="0.25">
      <c r="C16" s="17"/>
      <c r="H16" s="7"/>
      <c r="I16" s="7"/>
      <c r="J16" s="7"/>
    </row>
    <row r="17" spans="3:10" ht="22.7" customHeight="1" x14ac:dyDescent="0.25">
      <c r="H17" s="7"/>
      <c r="I17" s="7"/>
      <c r="J17" s="7"/>
    </row>
    <row r="18" spans="3:10" ht="22.7" customHeight="1" x14ac:dyDescent="0.25">
      <c r="C18" s="17"/>
      <c r="H18" s="7"/>
      <c r="I18" s="7"/>
      <c r="J18" s="7"/>
    </row>
    <row r="19" spans="3:10" ht="22.7" customHeight="1" x14ac:dyDescent="0.25">
      <c r="C19" s="17"/>
      <c r="H19" s="7"/>
      <c r="I19" s="7"/>
      <c r="J19" s="7"/>
    </row>
    <row r="20" spans="3:10" ht="22.7" customHeight="1" x14ac:dyDescent="0.25">
      <c r="C20" s="17"/>
      <c r="H20" s="7"/>
      <c r="I20" s="7"/>
      <c r="J20" s="7"/>
    </row>
    <row r="21" spans="3:10" ht="22.7" customHeight="1" x14ac:dyDescent="0.25">
      <c r="C21" s="17"/>
      <c r="H21" s="7"/>
      <c r="I21" s="7"/>
      <c r="J21" s="7"/>
    </row>
    <row r="22" spans="3:10" ht="22.7" customHeight="1" x14ac:dyDescent="0.25">
      <c r="H22" s="7"/>
      <c r="I22" s="7"/>
      <c r="J22" s="7"/>
    </row>
    <row r="23" spans="3:10" ht="22.7" customHeight="1" x14ac:dyDescent="0.25">
      <c r="C23" s="17"/>
      <c r="H23" s="7"/>
      <c r="I23" s="7"/>
      <c r="J23" s="7"/>
    </row>
    <row r="24" spans="3:10" ht="22.7" customHeight="1" x14ac:dyDescent="0.25">
      <c r="C24" s="17"/>
      <c r="H24" s="7"/>
      <c r="I24" s="7"/>
      <c r="J24" s="7"/>
    </row>
    <row r="25" spans="3:10" ht="22.7" customHeight="1" x14ac:dyDescent="0.25">
      <c r="C25" s="17"/>
      <c r="H25" s="7"/>
      <c r="I25" s="7"/>
      <c r="J25" s="7"/>
    </row>
    <row r="26" spans="3:10" ht="22.7" customHeight="1" x14ac:dyDescent="0.25">
      <c r="C26" s="17"/>
      <c r="H26" s="7"/>
      <c r="I26" s="7"/>
      <c r="J26" s="7"/>
    </row>
    <row r="27" spans="3:10" ht="22.7" customHeight="1" x14ac:dyDescent="0.25">
      <c r="H27" s="7"/>
      <c r="I27" s="7"/>
      <c r="J27" s="7"/>
    </row>
    <row r="28" spans="3:10" ht="22.7" customHeight="1" x14ac:dyDescent="0.25">
      <c r="C28" s="17"/>
      <c r="H28" s="7"/>
      <c r="I28" s="7"/>
      <c r="J28" s="7"/>
    </row>
    <row r="29" spans="3:10" ht="22.7" customHeight="1" x14ac:dyDescent="0.25">
      <c r="C29" s="17"/>
      <c r="H29" s="7"/>
      <c r="I29" s="7"/>
      <c r="J29" s="7"/>
    </row>
    <row r="30" spans="3:10" ht="22.7" customHeight="1" x14ac:dyDescent="0.25">
      <c r="C30" s="17"/>
      <c r="H30" s="7"/>
      <c r="I30" s="7"/>
      <c r="J30" s="7"/>
    </row>
    <row r="31" spans="3:10" ht="22.7" customHeight="1" x14ac:dyDescent="0.25">
      <c r="C31" s="17"/>
      <c r="H31" s="7"/>
      <c r="I31" s="7"/>
      <c r="J31" s="7"/>
    </row>
    <row r="32" spans="3:10" ht="22.7" customHeight="1" x14ac:dyDescent="0.25">
      <c r="H32" s="7"/>
      <c r="I32" s="7"/>
      <c r="J32" s="7"/>
    </row>
    <row r="33" spans="3:10" ht="22.7" customHeight="1" x14ac:dyDescent="0.25">
      <c r="C33" s="17"/>
      <c r="H33" s="7"/>
      <c r="I33" s="7"/>
      <c r="J33" s="7"/>
    </row>
    <row r="34" spans="3:10" ht="22.7" customHeight="1" x14ac:dyDescent="0.25">
      <c r="C34" s="17"/>
      <c r="H34" s="7"/>
      <c r="I34" s="7"/>
      <c r="J34" s="7"/>
    </row>
    <row r="35" spans="3:10" ht="22.7" customHeight="1" x14ac:dyDescent="0.25">
      <c r="C35" s="17"/>
      <c r="H35" s="7"/>
      <c r="I35" s="7"/>
      <c r="J35" s="7"/>
    </row>
    <row r="36" spans="3:10" ht="22.7" customHeight="1" x14ac:dyDescent="0.25">
      <c r="C36" s="17"/>
      <c r="H36" s="7"/>
      <c r="I36" s="7"/>
      <c r="J36" s="7"/>
    </row>
    <row r="37" spans="3:10" ht="22.7" customHeight="1" x14ac:dyDescent="0.25">
      <c r="C37" s="17"/>
      <c r="H37" s="7"/>
      <c r="I37" s="7"/>
      <c r="J37" s="7"/>
    </row>
    <row r="38" spans="3:10" ht="22.7" customHeight="1" x14ac:dyDescent="0.25">
      <c r="C38" s="17"/>
      <c r="H38" s="7"/>
      <c r="I38" s="7"/>
      <c r="J38" s="7"/>
    </row>
    <row r="39" spans="3:10" ht="22.7" customHeight="1" x14ac:dyDescent="0.25">
      <c r="C39" s="17"/>
      <c r="H39" s="7"/>
      <c r="I39" s="7"/>
      <c r="J39" s="7"/>
    </row>
    <row r="40" spans="3:10" ht="22.7" customHeight="1" x14ac:dyDescent="0.25">
      <c r="C40" s="17"/>
      <c r="H40" s="7"/>
      <c r="I40" s="7"/>
      <c r="J40" s="7"/>
    </row>
    <row r="41" spans="3:10" x14ac:dyDescent="0.25">
      <c r="C41" s="17"/>
      <c r="H41" s="7"/>
      <c r="I41" s="7"/>
      <c r="J41" s="7"/>
    </row>
    <row r="42" spans="3:10" x14ac:dyDescent="0.25">
      <c r="C42" s="17"/>
      <c r="H42" s="7"/>
      <c r="I42" s="7"/>
      <c r="J42" s="7"/>
    </row>
    <row r="43" spans="3:10" x14ac:dyDescent="0.25">
      <c r="C43" s="17"/>
      <c r="H43" s="7"/>
      <c r="I43" s="7"/>
      <c r="J43" s="7"/>
    </row>
    <row r="44" spans="3:10" x14ac:dyDescent="0.25">
      <c r="C44" s="17"/>
      <c r="H44" s="7"/>
      <c r="I44" s="7"/>
      <c r="J44" s="7"/>
    </row>
    <row r="45" spans="3:10" x14ac:dyDescent="0.25">
      <c r="C45" s="17"/>
      <c r="H45" s="7"/>
      <c r="I45" s="7"/>
      <c r="J45" s="7"/>
    </row>
    <row r="46" spans="3:10" x14ac:dyDescent="0.25">
      <c r="C46" s="17"/>
      <c r="H46" s="7"/>
      <c r="I46" s="7"/>
      <c r="J46" s="7"/>
    </row>
    <row r="47" spans="3:10" x14ac:dyDescent="0.25">
      <c r="C47" s="17"/>
      <c r="H47" s="7"/>
      <c r="I47" s="7"/>
      <c r="J47" s="7"/>
    </row>
    <row r="48" spans="3:10" x14ac:dyDescent="0.25">
      <c r="C48" s="17"/>
      <c r="H48" s="7"/>
      <c r="I48" s="7"/>
      <c r="J48" s="7"/>
    </row>
    <row r="49" spans="3:10" x14ac:dyDescent="0.25">
      <c r="C49" s="17"/>
      <c r="H49" s="7"/>
      <c r="I49" s="7"/>
      <c r="J49" s="7"/>
    </row>
    <row r="50" spans="3:10" x14ac:dyDescent="0.25">
      <c r="C50" s="17"/>
      <c r="H50" s="7"/>
      <c r="I50" s="7"/>
      <c r="J50" s="7"/>
    </row>
    <row r="51" spans="3:10" x14ac:dyDescent="0.25">
      <c r="C51" s="17"/>
      <c r="H51" s="7"/>
      <c r="I51" s="7"/>
      <c r="J51" s="7"/>
    </row>
    <row r="52" spans="3:10" x14ac:dyDescent="0.25">
      <c r="C52" s="17"/>
      <c r="H52" s="7"/>
      <c r="I52" s="7"/>
      <c r="J52" s="7"/>
    </row>
    <row r="53" spans="3:10" x14ac:dyDescent="0.25">
      <c r="C53" s="17"/>
      <c r="H53" s="7"/>
      <c r="I53" s="7"/>
      <c r="J53" s="7"/>
    </row>
    <row r="54" spans="3:10" x14ac:dyDescent="0.25">
      <c r="C54" s="17"/>
      <c r="H54" s="7"/>
      <c r="I54" s="7"/>
      <c r="J54" s="7"/>
    </row>
    <row r="55" spans="3:10" x14ac:dyDescent="0.25">
      <c r="C55" s="17"/>
      <c r="H55" s="7"/>
      <c r="I55" s="7"/>
      <c r="J55" s="7"/>
    </row>
    <row r="56" spans="3:10" x14ac:dyDescent="0.25">
      <c r="H56" s="7"/>
      <c r="I56" s="7"/>
      <c r="J56" s="7"/>
    </row>
    <row r="57" spans="3:10" x14ac:dyDescent="0.25">
      <c r="H57" s="7"/>
      <c r="I57" s="7"/>
      <c r="J57" s="7"/>
    </row>
    <row r="58" spans="3:10" x14ac:dyDescent="0.25">
      <c r="H58" s="7"/>
      <c r="I58" s="7"/>
      <c r="J58" s="7"/>
    </row>
    <row r="59" spans="3:10" x14ac:dyDescent="0.25">
      <c r="H59" s="7"/>
      <c r="I59" s="7"/>
      <c r="J59" s="7"/>
    </row>
    <row r="60" spans="3:10" x14ac:dyDescent="0.25">
      <c r="H60" s="7"/>
      <c r="I60" s="7"/>
      <c r="J60" s="7"/>
    </row>
    <row r="61" spans="3:10" x14ac:dyDescent="0.25">
      <c r="H61" s="7"/>
      <c r="I61" s="7"/>
      <c r="J61" s="7"/>
    </row>
    <row r="62" spans="3:10" x14ac:dyDescent="0.25">
      <c r="H62" s="7"/>
      <c r="I62" s="7"/>
      <c r="J62" s="7"/>
    </row>
    <row r="63" spans="3:10" x14ac:dyDescent="0.25">
      <c r="H63" s="7"/>
      <c r="I63" s="7"/>
      <c r="J63" s="7"/>
    </row>
    <row r="64" spans="3:10" x14ac:dyDescent="0.25">
      <c r="H64" s="7"/>
      <c r="I64" s="7"/>
      <c r="J64" s="7"/>
    </row>
    <row r="65" spans="8:10" x14ac:dyDescent="0.25">
      <c r="H65" s="7"/>
      <c r="I65" s="7"/>
      <c r="J65" s="7"/>
    </row>
    <row r="66" spans="8:10" x14ac:dyDescent="0.25">
      <c r="H66" s="7"/>
      <c r="I66" s="7"/>
      <c r="J66" s="7"/>
    </row>
    <row r="67" spans="8:10" x14ac:dyDescent="0.25">
      <c r="H67" s="7"/>
      <c r="I67" s="7"/>
      <c r="J67" s="7"/>
    </row>
    <row r="68" spans="8:10" x14ac:dyDescent="0.25">
      <c r="H68" s="7"/>
      <c r="I68" s="7"/>
      <c r="J68" s="7"/>
    </row>
    <row r="69" spans="8:10" x14ac:dyDescent="0.25">
      <c r="H69" s="7"/>
      <c r="I69" s="7"/>
      <c r="J69" s="7"/>
    </row>
    <row r="70" spans="8:10" x14ac:dyDescent="0.25">
      <c r="H70" s="7"/>
      <c r="I70" s="7"/>
      <c r="J70" s="7"/>
    </row>
    <row r="71" spans="8:10" x14ac:dyDescent="0.25">
      <c r="H71" s="7"/>
      <c r="I71" s="7"/>
      <c r="J71" s="7"/>
    </row>
    <row r="72" spans="8:10" x14ac:dyDescent="0.25">
      <c r="H72" s="7"/>
      <c r="I72" s="7"/>
      <c r="J72" s="7"/>
    </row>
    <row r="73" spans="8:10" x14ac:dyDescent="0.25">
      <c r="H73" s="7"/>
      <c r="I73" s="7"/>
      <c r="J73" s="7"/>
    </row>
    <row r="74" spans="8:10" x14ac:dyDescent="0.25">
      <c r="H74" s="7"/>
      <c r="I74" s="7"/>
      <c r="J74" s="7"/>
    </row>
    <row r="75" spans="8:10" x14ac:dyDescent="0.25">
      <c r="H75" s="7"/>
      <c r="I75" s="7"/>
      <c r="J75" s="7"/>
    </row>
    <row r="76" spans="8:10" x14ac:dyDescent="0.25">
      <c r="H76" s="7"/>
      <c r="I76" s="7"/>
      <c r="J76" s="7"/>
    </row>
    <row r="77" spans="8:10" x14ac:dyDescent="0.25">
      <c r="H77" s="7"/>
      <c r="I77" s="7"/>
      <c r="J77" s="7"/>
    </row>
    <row r="78" spans="8:10" x14ac:dyDescent="0.25">
      <c r="H78" s="7"/>
      <c r="I78" s="7"/>
      <c r="J78" s="7"/>
    </row>
    <row r="79" spans="8:10" x14ac:dyDescent="0.25">
      <c r="H79" s="7"/>
      <c r="I79" s="7"/>
      <c r="J79" s="7"/>
    </row>
    <row r="80" spans="8:10" x14ac:dyDescent="0.25">
      <c r="H80" s="7"/>
      <c r="I80" s="7"/>
      <c r="J80" s="7"/>
    </row>
    <row r="81" spans="8:10" x14ac:dyDescent="0.25">
      <c r="H81" s="7"/>
      <c r="I81" s="7"/>
      <c r="J81" s="7"/>
    </row>
    <row r="82" spans="8:10" x14ac:dyDescent="0.25">
      <c r="H82" s="7"/>
      <c r="I82" s="7"/>
      <c r="J82" s="7"/>
    </row>
    <row r="83" spans="8:10" x14ac:dyDescent="0.25">
      <c r="H83" s="7"/>
      <c r="I83" s="7"/>
      <c r="J83" s="7"/>
    </row>
    <row r="84" spans="8:10" x14ac:dyDescent="0.25">
      <c r="H84" s="7"/>
      <c r="I84" s="7"/>
      <c r="J84" s="7"/>
    </row>
    <row r="85" spans="8:10" x14ac:dyDescent="0.25">
      <c r="H85" s="7"/>
      <c r="I85" s="7"/>
      <c r="J85" s="7"/>
    </row>
    <row r="86" spans="8:10" x14ac:dyDescent="0.25">
      <c r="H86" s="7"/>
      <c r="I86" s="7"/>
      <c r="J86" s="7"/>
    </row>
    <row r="87" spans="8:10" x14ac:dyDescent="0.25">
      <c r="H87" s="7"/>
      <c r="I87" s="7"/>
      <c r="J87" s="7"/>
    </row>
    <row r="88" spans="8:10" x14ac:dyDescent="0.25">
      <c r="H88" s="7"/>
      <c r="I88" s="7"/>
      <c r="J88" s="7"/>
    </row>
    <row r="89" spans="8:10" x14ac:dyDescent="0.25">
      <c r="H89" s="7"/>
      <c r="I89" s="7"/>
      <c r="J89" s="7"/>
    </row>
    <row r="90" spans="8:10" x14ac:dyDescent="0.25">
      <c r="H90" s="7"/>
      <c r="I90" s="7"/>
      <c r="J90" s="7"/>
    </row>
    <row r="91" spans="8:10" x14ac:dyDescent="0.25">
      <c r="H91" s="7"/>
      <c r="I91" s="7"/>
      <c r="J91" s="7"/>
    </row>
    <row r="92" spans="8:10" x14ac:dyDescent="0.25">
      <c r="H92" s="7"/>
      <c r="I92" s="7"/>
      <c r="J92" s="7"/>
    </row>
    <row r="93" spans="8:10" x14ac:dyDescent="0.25">
      <c r="H93" s="7"/>
      <c r="I93" s="7"/>
      <c r="J93" s="7"/>
    </row>
    <row r="94" spans="8:10" x14ac:dyDescent="0.25">
      <c r="H94" s="7"/>
      <c r="I94" s="7"/>
      <c r="J94" s="7"/>
    </row>
    <row r="95" spans="8:10" x14ac:dyDescent="0.25">
      <c r="H95" s="7"/>
      <c r="I95" s="7"/>
      <c r="J95" s="7"/>
    </row>
    <row r="96" spans="8:10" x14ac:dyDescent="0.25">
      <c r="H96" s="7"/>
      <c r="I96" s="7"/>
      <c r="J96" s="7"/>
    </row>
    <row r="97" spans="8:10" x14ac:dyDescent="0.25">
      <c r="H97" s="7"/>
      <c r="I97" s="7"/>
      <c r="J97" s="7"/>
    </row>
    <row r="98" spans="8:10" x14ac:dyDescent="0.25">
      <c r="H98" s="7"/>
      <c r="I98" s="7"/>
      <c r="J98" s="7"/>
    </row>
    <row r="99" spans="8:10" x14ac:dyDescent="0.25">
      <c r="H99" s="7"/>
      <c r="I99" s="7"/>
      <c r="J99" s="7"/>
    </row>
    <row r="100" spans="8:10" x14ac:dyDescent="0.25">
      <c r="H100" s="7"/>
      <c r="I100" s="7"/>
      <c r="J100" s="7"/>
    </row>
    <row r="101" spans="8:10" x14ac:dyDescent="0.25">
      <c r="H101" s="7"/>
      <c r="I101" s="7"/>
      <c r="J101" s="7"/>
    </row>
    <row r="102" spans="8:10" x14ac:dyDescent="0.25">
      <c r="H102" s="7"/>
      <c r="I102" s="7"/>
      <c r="J102" s="7"/>
    </row>
    <row r="103" spans="8:10" x14ac:dyDescent="0.25">
      <c r="H103" s="7"/>
      <c r="I103" s="7"/>
      <c r="J103" s="7"/>
    </row>
    <row r="104" spans="8:10" x14ac:dyDescent="0.25">
      <c r="H104" s="7"/>
      <c r="I104" s="7"/>
      <c r="J104" s="7"/>
    </row>
    <row r="105" spans="8:10" x14ac:dyDescent="0.25">
      <c r="H105" s="7"/>
      <c r="I105" s="7"/>
      <c r="J105" s="7"/>
    </row>
    <row r="106" spans="8:10" x14ac:dyDescent="0.25">
      <c r="H106" s="7"/>
      <c r="I106" s="7"/>
      <c r="J106" s="7"/>
    </row>
    <row r="107" spans="8:10" x14ac:dyDescent="0.25">
      <c r="H107" s="7"/>
      <c r="I107" s="7"/>
      <c r="J107" s="7"/>
    </row>
    <row r="108" spans="8:10" x14ac:dyDescent="0.25">
      <c r="H108" s="7"/>
      <c r="I108" s="7"/>
      <c r="J108" s="7"/>
    </row>
    <row r="109" spans="8:10" x14ac:dyDescent="0.25">
      <c r="H109" s="7"/>
      <c r="I109" s="7"/>
      <c r="J109" s="7"/>
    </row>
    <row r="110" spans="8:10" x14ac:dyDescent="0.25">
      <c r="H110" s="7"/>
      <c r="I110" s="7"/>
      <c r="J110" s="7"/>
    </row>
  </sheetData>
  <sheetProtection algorithmName="SHA-512" hashValue="oXSltcERa3QXurRhQfvjitHUHINtBF+JFBN78UU7kmjcCQmMfcj7gVga9Uf3xnbB6GMPesf4+16lHfhz17NUpA==" saltValue="xgoPaCpMLPqnKdzF54L9BA==" spinCount="100000" sheet="1" formatCells="0" formatColumns="0" formatRows="0" insertColumns="0" insertRows="0" insertHyperlinks="0" deleteColumns="0" deleteRows="0" sort="0" autoFilter="0" pivotTables="0"/>
  <mergeCells count="2">
    <mergeCell ref="A1:F1"/>
    <mergeCell ref="C4:D4"/>
  </mergeCells>
  <dataValidations count="1">
    <dataValidation type="list" allowBlank="1" showInputMessage="1" showErrorMessage="1" sqref="C4:D4" xr:uid="{AFD59F36-41F0-4A59-89FF-834087194B0E}">
      <formula1>$G$1:$G$5</formula1>
    </dataValidation>
  </dataValidations>
  <pageMargins left="0.625" right="9.375E-2" top="0.25595238095238093" bottom="0.27976190476190477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КД</vt:lpstr>
      <vt:lpstr>РР</vt:lpstr>
      <vt:lpstr>ПЗ</vt:lpstr>
      <vt:lpstr>ЭД</vt:lpstr>
      <vt:lpstr>ТЗ</vt:lpstr>
      <vt:lpstr>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Игорь</cp:lastModifiedBy>
  <dcterms:created xsi:type="dcterms:W3CDTF">2022-10-05T02:37:58Z</dcterms:created>
  <dcterms:modified xsi:type="dcterms:W3CDTF">2025-11-05T10:34:58Z</dcterms:modified>
</cp:coreProperties>
</file>